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PFMC\MEETING\2016\June - Tacoma Murano\Groundfish (G)\"/>
    </mc:Choice>
  </mc:AlternateContent>
  <bookViews>
    <workbookView xWindow="0" yWindow="0" windowWidth="15330" windowHeight="7050" tabRatio="673" activeTab="13"/>
  </bookViews>
  <sheets>
    <sheet name="Overview" sheetId="3" r:id="rId1"/>
    <sheet name="Species" sheetId="2" r:id="rId2"/>
    <sheet name="Commercial" sheetId="5" r:id="rId3"/>
    <sheet name="Recreational" sheetId="6" r:id="rId4"/>
    <sheet name="Tribal" sheetId="7" r:id="rId5"/>
    <sheet name="Const Demand" sheetId="8" r:id="rId6"/>
    <sheet name="Rebuilding" sheetId="9" r:id="rId7"/>
    <sheet name="Non-catch Val" sheetId="10" r:id="rId8"/>
    <sheet name="Abundance" sheetId="11" r:id="rId9"/>
    <sheet name="Fishing mortality" sheetId="12" r:id="rId10"/>
    <sheet name="New info" sheetId="13" r:id="rId11"/>
    <sheet name="Assess Freq" sheetId="14" r:id="rId12"/>
    <sheet name="Trends" sheetId="25" r:id="rId13"/>
    <sheet name="Factor Summary" sheetId="4" r:id="rId14"/>
    <sheet name="Comm vs Rec" sheetId="1" r:id="rId15"/>
    <sheet name="Alt Weighting" sheetId="19" r:id="rId16"/>
  </sheets>
  <calcPr calcId="152511" concurrentCalc="0"/>
</workbook>
</file>

<file path=xl/calcChain.xml><?xml version="1.0" encoding="utf-8"?>
<calcChain xmlns="http://schemas.openxmlformats.org/spreadsheetml/2006/main">
  <c r="AR36" i="4" l="1"/>
  <c r="AQ36" i="4"/>
  <c r="AP36" i="4"/>
  <c r="AR44" i="4"/>
  <c r="AQ44" i="4"/>
  <c r="AP44" i="4"/>
  <c r="AR43" i="4"/>
  <c r="AQ43" i="4"/>
  <c r="AP43" i="4"/>
  <c r="AR28" i="4"/>
  <c r="AQ28" i="4"/>
  <c r="AP28" i="4"/>
  <c r="AR27" i="4"/>
  <c r="AQ27" i="4"/>
  <c r="AP27" i="4"/>
  <c r="AR26" i="4"/>
  <c r="AQ26" i="4"/>
  <c r="AP26" i="4"/>
  <c r="AR25" i="4"/>
  <c r="AQ25" i="4"/>
  <c r="AP25" i="4"/>
  <c r="AR24" i="4"/>
  <c r="AQ24" i="4"/>
  <c r="AP24" i="4"/>
  <c r="AR23" i="4"/>
  <c r="AQ23" i="4"/>
  <c r="AP23" i="4"/>
  <c r="AR21" i="4"/>
  <c r="AQ21" i="4"/>
  <c r="AP21" i="4"/>
  <c r="AR20" i="4"/>
  <c r="AQ20" i="4"/>
  <c r="AP20" i="4"/>
  <c r="AR19" i="4"/>
  <c r="AQ19" i="4"/>
  <c r="AP19" i="4"/>
  <c r="AR18" i="4"/>
  <c r="AQ18" i="4"/>
  <c r="AP18" i="4"/>
  <c r="AR16" i="4"/>
  <c r="AQ16" i="4"/>
  <c r="AP16" i="4"/>
  <c r="AR15" i="4"/>
  <c r="AQ15" i="4"/>
  <c r="AP15" i="4"/>
  <c r="AR11" i="4"/>
  <c r="AQ11" i="4"/>
  <c r="AP11" i="4"/>
  <c r="AR10" i="4"/>
  <c r="AQ10" i="4"/>
  <c r="AP10" i="4"/>
  <c r="AR9" i="4"/>
  <c r="AQ9" i="4"/>
  <c r="AP9" i="4"/>
  <c r="G17" i="13"/>
  <c r="J17" i="13"/>
  <c r="F38" i="14"/>
  <c r="G38" i="14"/>
  <c r="J38" i="14"/>
  <c r="K38" i="14"/>
  <c r="M38" i="14"/>
  <c r="T38" i="14"/>
  <c r="F37" i="14"/>
  <c r="G37" i="14"/>
  <c r="J37" i="14"/>
  <c r="K37" i="14"/>
  <c r="M37" i="14"/>
  <c r="T37" i="14"/>
  <c r="F36" i="14"/>
  <c r="G36" i="14"/>
  <c r="J36" i="14"/>
  <c r="K36" i="14"/>
  <c r="M36" i="14"/>
  <c r="T36" i="14"/>
  <c r="F35" i="14"/>
  <c r="G35" i="14"/>
  <c r="J35" i="14"/>
  <c r="K35" i="14"/>
  <c r="M35" i="14"/>
  <c r="T35" i="14"/>
  <c r="F34" i="14"/>
  <c r="G34" i="14"/>
  <c r="J34" i="14"/>
  <c r="K34" i="14"/>
  <c r="M34" i="14"/>
  <c r="T34" i="14"/>
  <c r="F33" i="14"/>
  <c r="G33" i="14"/>
  <c r="J33" i="14"/>
  <c r="K33" i="14"/>
  <c r="M33" i="14"/>
  <c r="T33" i="14"/>
  <c r="F32" i="14"/>
  <c r="G32" i="14"/>
  <c r="J32" i="14"/>
  <c r="K32" i="14"/>
  <c r="M32" i="14"/>
  <c r="T32" i="14"/>
  <c r="F31" i="14"/>
  <c r="G31" i="14"/>
  <c r="J31" i="14"/>
  <c r="K31" i="14"/>
  <c r="M31" i="14"/>
  <c r="T31" i="14"/>
  <c r="F30" i="14"/>
  <c r="G30" i="14"/>
  <c r="J30" i="14"/>
  <c r="K30" i="14"/>
  <c r="M30" i="14"/>
  <c r="T30" i="14"/>
  <c r="F29" i="14"/>
  <c r="G29" i="14"/>
  <c r="J29" i="14"/>
  <c r="K29" i="14"/>
  <c r="M29" i="14"/>
  <c r="T29" i="14"/>
  <c r="F28" i="14"/>
  <c r="G28" i="14"/>
  <c r="J28" i="14"/>
  <c r="K28" i="14"/>
  <c r="M28" i="14"/>
  <c r="T28" i="14"/>
  <c r="F27" i="14"/>
  <c r="G27" i="14"/>
  <c r="J27" i="14"/>
  <c r="K27" i="14"/>
  <c r="M27" i="14"/>
  <c r="T27" i="14"/>
  <c r="F26" i="14"/>
  <c r="G26" i="14"/>
  <c r="J26" i="14"/>
  <c r="K26" i="14"/>
  <c r="M26" i="14"/>
  <c r="T26" i="14"/>
  <c r="F25" i="14"/>
  <c r="G25" i="14"/>
  <c r="J25" i="14"/>
  <c r="K25" i="14"/>
  <c r="M25" i="14"/>
  <c r="T25" i="14"/>
  <c r="F24" i="14"/>
  <c r="G24" i="14"/>
  <c r="J24" i="14"/>
  <c r="K24" i="14"/>
  <c r="M24" i="14"/>
  <c r="T24" i="14"/>
  <c r="F23" i="14"/>
  <c r="G23" i="14"/>
  <c r="J23" i="14"/>
  <c r="K23" i="14"/>
  <c r="M23" i="14"/>
  <c r="T23" i="14"/>
  <c r="F22" i="14"/>
  <c r="G22" i="14"/>
  <c r="J22" i="14"/>
  <c r="K22" i="14"/>
  <c r="M22" i="14"/>
  <c r="T22" i="14"/>
  <c r="F21" i="14"/>
  <c r="G21" i="14"/>
  <c r="J21" i="14"/>
  <c r="K21" i="14"/>
  <c r="M21" i="14"/>
  <c r="T21" i="14"/>
  <c r="F20" i="14"/>
  <c r="G20" i="14"/>
  <c r="J20" i="14"/>
  <c r="K20" i="14"/>
  <c r="M20" i="14"/>
  <c r="T20" i="14"/>
  <c r="F19" i="14"/>
  <c r="G19" i="14"/>
  <c r="J19" i="14"/>
  <c r="K19" i="14"/>
  <c r="M19" i="14"/>
  <c r="T19" i="14"/>
  <c r="F18" i="14"/>
  <c r="G18" i="14"/>
  <c r="J18" i="14"/>
  <c r="K18" i="14"/>
  <c r="M18" i="14"/>
  <c r="T18" i="14"/>
  <c r="F17" i="14"/>
  <c r="G17" i="14"/>
  <c r="J17" i="14"/>
  <c r="K17" i="14"/>
  <c r="M17" i="14"/>
  <c r="T17" i="14"/>
  <c r="F16" i="14"/>
  <c r="G16" i="14"/>
  <c r="J16" i="14"/>
  <c r="K16" i="14"/>
  <c r="M16" i="14"/>
  <c r="T16" i="14"/>
  <c r="F15" i="14"/>
  <c r="G15" i="14"/>
  <c r="J15" i="14"/>
  <c r="K15" i="14"/>
  <c r="M15" i="14"/>
  <c r="T15" i="14"/>
  <c r="F14" i="14"/>
  <c r="G14" i="14"/>
  <c r="J14" i="14"/>
  <c r="K14" i="14"/>
  <c r="M14" i="14"/>
  <c r="T14" i="14"/>
  <c r="F13" i="14"/>
  <c r="G13" i="14"/>
  <c r="J13" i="14"/>
  <c r="K13" i="14"/>
  <c r="M13" i="14"/>
  <c r="T13" i="14"/>
  <c r="F12" i="14"/>
  <c r="G12" i="14"/>
  <c r="J12" i="14"/>
  <c r="K12" i="14"/>
  <c r="M12" i="14"/>
  <c r="T12" i="14"/>
  <c r="F11" i="14"/>
  <c r="G11" i="14"/>
  <c r="J11" i="14"/>
  <c r="K11" i="14"/>
  <c r="M11" i="14"/>
  <c r="T11" i="14"/>
  <c r="F10" i="14"/>
  <c r="G10" i="14"/>
  <c r="J10" i="14"/>
  <c r="K10" i="14"/>
  <c r="M10" i="14"/>
  <c r="T10" i="14"/>
  <c r="F9" i="14"/>
  <c r="G9" i="14"/>
  <c r="J9" i="14"/>
  <c r="K9" i="14"/>
  <c r="M9" i="14"/>
  <c r="T9" i="14"/>
  <c r="F8" i="14"/>
  <c r="G8" i="14"/>
  <c r="J8" i="14"/>
  <c r="K8" i="14"/>
  <c r="M8" i="14"/>
  <c r="T8" i="14"/>
  <c r="F7" i="14"/>
  <c r="G7" i="14"/>
  <c r="J7" i="14"/>
  <c r="K7" i="14"/>
  <c r="M7" i="14"/>
  <c r="T7" i="14"/>
  <c r="F6" i="14"/>
  <c r="G6" i="14"/>
  <c r="J6" i="14"/>
  <c r="K6" i="14"/>
  <c r="M6" i="14"/>
  <c r="T6" i="14"/>
  <c r="F5" i="14"/>
  <c r="G5" i="14"/>
  <c r="J5" i="14"/>
  <c r="K5" i="14"/>
  <c r="M5" i="14"/>
  <c r="T5" i="14"/>
  <c r="F16" i="19"/>
  <c r="C77" i="5"/>
  <c r="C76" i="5"/>
  <c r="C75" i="5"/>
  <c r="C74" i="5"/>
  <c r="C73" i="5"/>
  <c r="C72" i="5"/>
  <c r="C71" i="5"/>
  <c r="C70" i="5"/>
  <c r="C69" i="5"/>
  <c r="C68" i="5"/>
  <c r="C67" i="5"/>
  <c r="C66" i="5"/>
  <c r="C65" i="5"/>
  <c r="C64" i="5"/>
  <c r="C63" i="5"/>
  <c r="C62" i="5"/>
  <c r="C61" i="5"/>
  <c r="C60" i="5"/>
  <c r="C59" i="5"/>
  <c r="C58" i="5"/>
  <c r="C57" i="5"/>
  <c r="C56" i="5"/>
  <c r="C55" i="5"/>
  <c r="C54" i="5"/>
  <c r="C53" i="5"/>
  <c r="C52" i="5"/>
  <c r="C51" i="5"/>
  <c r="C50" i="5"/>
  <c r="C49" i="5"/>
  <c r="C48" i="5"/>
  <c r="C47" i="5"/>
  <c r="C46" i="5"/>
  <c r="C45" i="5"/>
  <c r="C44" i="5"/>
  <c r="C43" i="5"/>
  <c r="C42" i="5"/>
  <c r="C41" i="5"/>
  <c r="C40" i="5"/>
  <c r="C39" i="5"/>
  <c r="C38" i="5"/>
  <c r="C37" i="5"/>
  <c r="C36" i="5"/>
  <c r="C35" i="5"/>
  <c r="C34" i="5"/>
  <c r="C33" i="5"/>
  <c r="C32" i="5"/>
  <c r="C31" i="5"/>
  <c r="C30" i="5"/>
  <c r="C29" i="5"/>
  <c r="C28" i="5"/>
  <c r="C27" i="5"/>
  <c r="C26" i="5"/>
  <c r="C25" i="5"/>
  <c r="C24" i="5"/>
  <c r="C23" i="5"/>
  <c r="C22" i="5"/>
  <c r="C21" i="5"/>
  <c r="C20" i="5"/>
  <c r="C19" i="5"/>
  <c r="C18" i="5"/>
  <c r="C16" i="5"/>
  <c r="C15" i="5"/>
  <c r="C14" i="5"/>
  <c r="C13" i="5"/>
  <c r="C12" i="5"/>
  <c r="C11" i="5"/>
  <c r="C10" i="5"/>
  <c r="C9" i="5"/>
  <c r="C8" i="5"/>
  <c r="C7" i="5"/>
  <c r="C17" i="5"/>
  <c r="C6" i="5"/>
  <c r="B17" i="5"/>
  <c r="B47" i="5"/>
  <c r="B37" i="5"/>
  <c r="B29" i="5"/>
  <c r="B28" i="5"/>
  <c r="B15" i="5"/>
  <c r="B22" i="5"/>
  <c r="B40" i="5"/>
  <c r="B45" i="5"/>
  <c r="B20" i="5"/>
  <c r="B74" i="5"/>
  <c r="B16" i="5"/>
  <c r="B77" i="5"/>
  <c r="B44" i="5"/>
  <c r="B50" i="5"/>
  <c r="B18" i="5"/>
  <c r="B34" i="5"/>
  <c r="B36" i="5"/>
  <c r="B75" i="5"/>
  <c r="B69" i="5"/>
  <c r="B31" i="5"/>
  <c r="B8" i="5"/>
  <c r="B35" i="5"/>
  <c r="B63" i="5"/>
  <c r="B60" i="5"/>
  <c r="B19" i="5"/>
  <c r="B26" i="5"/>
  <c r="B70" i="5"/>
  <c r="B53" i="5"/>
  <c r="B52" i="5"/>
  <c r="B76" i="5"/>
  <c r="B27" i="5"/>
  <c r="B51" i="5"/>
  <c r="B58" i="5"/>
  <c r="B12" i="5"/>
  <c r="B14" i="5"/>
  <c r="B11" i="5"/>
  <c r="B56" i="5"/>
  <c r="B24" i="5"/>
  <c r="B39" i="5"/>
  <c r="B25" i="5"/>
  <c r="B9" i="5"/>
  <c r="B48" i="5"/>
  <c r="B41" i="5"/>
  <c r="B67" i="5"/>
  <c r="B21" i="5"/>
  <c r="B54" i="5"/>
  <c r="B62" i="5"/>
  <c r="B65" i="5"/>
  <c r="B30" i="5"/>
  <c r="B7" i="5"/>
  <c r="B33" i="5"/>
  <c r="B57" i="5"/>
  <c r="B72" i="5"/>
  <c r="B46" i="5"/>
  <c r="B10" i="5"/>
  <c r="B64" i="5"/>
  <c r="B68" i="5"/>
  <c r="B38" i="5"/>
  <c r="B42" i="5"/>
  <c r="B73" i="5"/>
  <c r="B49" i="5"/>
  <c r="B59" i="5"/>
  <c r="B71" i="5"/>
  <c r="B61" i="5"/>
  <c r="B43" i="5"/>
  <c r="B32" i="5"/>
  <c r="B23" i="5"/>
  <c r="B66" i="5"/>
  <c r="B55" i="5"/>
  <c r="B13" i="5"/>
  <c r="O90" i="4"/>
  <c r="O89" i="4"/>
  <c r="O88" i="4"/>
  <c r="O87" i="4"/>
  <c r="U75" i="14"/>
  <c r="N75" i="14"/>
  <c r="V75" i="14"/>
  <c r="U74" i="14"/>
  <c r="N74" i="14"/>
  <c r="V74" i="14"/>
  <c r="U73" i="14"/>
  <c r="N73" i="14"/>
  <c r="V73" i="14"/>
  <c r="U72" i="14"/>
  <c r="N72" i="14"/>
  <c r="V72" i="14"/>
  <c r="U71" i="14"/>
  <c r="N71" i="14"/>
  <c r="V71" i="14"/>
  <c r="U70" i="14"/>
  <c r="N70" i="14"/>
  <c r="V70" i="14"/>
  <c r="U69" i="14"/>
  <c r="N69" i="14"/>
  <c r="V69" i="14"/>
  <c r="U68" i="14"/>
  <c r="N68" i="14"/>
  <c r="V68" i="14"/>
  <c r="U67" i="14"/>
  <c r="N67" i="14"/>
  <c r="V67" i="14"/>
  <c r="U66" i="14"/>
  <c r="N66" i="14"/>
  <c r="V66" i="14"/>
  <c r="U65" i="14"/>
  <c r="N65" i="14"/>
  <c r="V65" i="14"/>
  <c r="U64" i="14"/>
  <c r="U63" i="14"/>
  <c r="N63" i="14"/>
  <c r="V63" i="14"/>
  <c r="U62" i="14"/>
  <c r="N62" i="14"/>
  <c r="V62" i="14"/>
  <c r="U61" i="14"/>
  <c r="N61" i="14"/>
  <c r="V61" i="14"/>
  <c r="U60" i="14"/>
  <c r="N60" i="14"/>
  <c r="V60" i="14"/>
  <c r="U59" i="14"/>
  <c r="N59" i="14"/>
  <c r="V59" i="14"/>
  <c r="U58" i="14"/>
  <c r="N58" i="14"/>
  <c r="V58" i="14"/>
  <c r="U57" i="14"/>
  <c r="N57" i="14"/>
  <c r="V57" i="14"/>
  <c r="U56" i="14"/>
  <c r="N56" i="14"/>
  <c r="V56" i="14"/>
  <c r="U55" i="14"/>
  <c r="N55" i="14"/>
  <c r="V55" i="14"/>
  <c r="U54" i="14"/>
  <c r="N54" i="14"/>
  <c r="V54" i="14"/>
  <c r="U53" i="14"/>
  <c r="N53" i="14"/>
  <c r="V53" i="14"/>
  <c r="U52" i="14"/>
  <c r="N52" i="14"/>
  <c r="V52" i="14"/>
  <c r="U51" i="14"/>
  <c r="N51" i="14"/>
  <c r="V51" i="14"/>
  <c r="U50" i="14"/>
  <c r="N50" i="14"/>
  <c r="V50" i="14"/>
  <c r="U49" i="14"/>
  <c r="N49" i="14"/>
  <c r="V49" i="14"/>
  <c r="U48" i="14"/>
  <c r="N48" i="14"/>
  <c r="V48" i="14"/>
  <c r="U47" i="14"/>
  <c r="N47" i="14"/>
  <c r="V47" i="14"/>
  <c r="U46" i="14"/>
  <c r="N46" i="14"/>
  <c r="V46" i="14"/>
  <c r="U45" i="14"/>
  <c r="N45" i="14"/>
  <c r="V45" i="14"/>
  <c r="U44" i="14"/>
  <c r="U43" i="14"/>
  <c r="N43" i="14"/>
  <c r="V43" i="14"/>
  <c r="U42" i="14"/>
  <c r="N42" i="14"/>
  <c r="V42" i="14"/>
  <c r="U41" i="14"/>
  <c r="N41" i="14"/>
  <c r="V41" i="14"/>
  <c r="U40" i="14"/>
  <c r="N40" i="14"/>
  <c r="V40" i="14"/>
  <c r="U39" i="14"/>
  <c r="N39" i="14"/>
  <c r="V39" i="14"/>
  <c r="N64" i="14"/>
  <c r="V64" i="14"/>
  <c r="N44" i="14"/>
  <c r="V44" i="14"/>
  <c r="C8" i="4"/>
  <c r="F76" i="6"/>
  <c r="G76" i="6"/>
  <c r="H76" i="6"/>
  <c r="E76" i="6"/>
  <c r="D76" i="6"/>
  <c r="F51" i="6"/>
  <c r="G51" i="6"/>
  <c r="H51" i="6"/>
  <c r="E51" i="6"/>
  <c r="D51" i="6"/>
  <c r="F52" i="6"/>
  <c r="G52" i="6"/>
  <c r="H52" i="6"/>
  <c r="E52" i="6"/>
  <c r="D52" i="6"/>
  <c r="F48" i="6"/>
  <c r="G48" i="6"/>
  <c r="H48" i="6"/>
  <c r="E48" i="6"/>
  <c r="D48" i="6"/>
  <c r="F53" i="6"/>
  <c r="G53" i="6"/>
  <c r="H53" i="6"/>
  <c r="E53" i="6"/>
  <c r="D53" i="6"/>
  <c r="F28" i="6"/>
  <c r="G28" i="6"/>
  <c r="H28" i="6"/>
  <c r="E28" i="6"/>
  <c r="D28" i="6"/>
  <c r="F6" i="6"/>
  <c r="G6" i="6"/>
  <c r="H6" i="6"/>
  <c r="E6" i="6"/>
  <c r="D6" i="6"/>
  <c r="F54" i="6"/>
  <c r="G54" i="6"/>
  <c r="H54" i="6"/>
  <c r="E54" i="6"/>
  <c r="D54" i="6"/>
  <c r="F10" i="6"/>
  <c r="G10" i="6"/>
  <c r="H10" i="6"/>
  <c r="E10" i="6"/>
  <c r="D10" i="6"/>
  <c r="F11" i="6"/>
  <c r="G11" i="6"/>
  <c r="H11" i="6"/>
  <c r="E11" i="6"/>
  <c r="D11" i="6"/>
  <c r="F13" i="6"/>
  <c r="G13" i="6"/>
  <c r="H13" i="6"/>
  <c r="E13" i="6"/>
  <c r="D13" i="6"/>
  <c r="F55" i="6"/>
  <c r="G55" i="6"/>
  <c r="H55" i="6"/>
  <c r="E55" i="6"/>
  <c r="D55" i="6"/>
  <c r="F15" i="6"/>
  <c r="G15" i="6"/>
  <c r="H15" i="6"/>
  <c r="E15" i="6"/>
  <c r="D15" i="6"/>
  <c r="F49" i="6"/>
  <c r="G49" i="6"/>
  <c r="H49" i="6"/>
  <c r="E49" i="6"/>
  <c r="D49" i="6"/>
  <c r="F9" i="6"/>
  <c r="G9" i="6"/>
  <c r="H9" i="6"/>
  <c r="E9" i="6"/>
  <c r="D9" i="6"/>
  <c r="F36" i="6"/>
  <c r="G36" i="6"/>
  <c r="H36" i="6"/>
  <c r="E36" i="6"/>
  <c r="D36" i="6"/>
  <c r="F30" i="6"/>
  <c r="G30" i="6"/>
  <c r="H30" i="6"/>
  <c r="E30" i="6"/>
  <c r="D30" i="6"/>
  <c r="F21" i="6"/>
  <c r="G21" i="6"/>
  <c r="H21" i="6"/>
  <c r="E21" i="6"/>
  <c r="D21" i="6"/>
  <c r="F12" i="6"/>
  <c r="G12" i="6"/>
  <c r="H12" i="6"/>
  <c r="E12" i="6"/>
  <c r="D12" i="6"/>
  <c r="F50" i="6"/>
  <c r="G50" i="6"/>
  <c r="H50" i="6"/>
  <c r="E50" i="6"/>
  <c r="D50" i="6"/>
  <c r="F56" i="6"/>
  <c r="G56" i="6"/>
  <c r="H56" i="6"/>
  <c r="E56" i="6"/>
  <c r="D56" i="6"/>
  <c r="F57" i="6"/>
  <c r="G57" i="6"/>
  <c r="H57" i="6"/>
  <c r="E57" i="6"/>
  <c r="D57" i="6"/>
  <c r="F58" i="6"/>
  <c r="G58" i="6"/>
  <c r="H58" i="6"/>
  <c r="E58" i="6"/>
  <c r="D58" i="6"/>
  <c r="F59" i="6"/>
  <c r="G59" i="6"/>
  <c r="H59" i="6"/>
  <c r="E59" i="6"/>
  <c r="D59" i="6"/>
  <c r="F27" i="6"/>
  <c r="G27" i="6"/>
  <c r="H27" i="6"/>
  <c r="E27" i="6"/>
  <c r="D27" i="6"/>
  <c r="F60" i="6"/>
  <c r="G60" i="6"/>
  <c r="H60" i="6"/>
  <c r="E60" i="6"/>
  <c r="D60" i="6"/>
  <c r="F16" i="6"/>
  <c r="G16" i="6"/>
  <c r="H16" i="6"/>
  <c r="E16" i="6"/>
  <c r="D16" i="6"/>
  <c r="F29" i="6"/>
  <c r="G29" i="6"/>
  <c r="H29" i="6"/>
  <c r="E29" i="6"/>
  <c r="D29" i="6"/>
  <c r="F47" i="6"/>
  <c r="G47" i="6"/>
  <c r="H47" i="6"/>
  <c r="E47" i="6"/>
  <c r="D47" i="6"/>
  <c r="F23" i="6"/>
  <c r="G23" i="6"/>
  <c r="H23" i="6"/>
  <c r="E23" i="6"/>
  <c r="D23" i="6"/>
  <c r="F37" i="6"/>
  <c r="G37" i="6"/>
  <c r="H37" i="6"/>
  <c r="E37" i="6"/>
  <c r="D37" i="6"/>
  <c r="F33" i="6"/>
  <c r="G33" i="6"/>
  <c r="H33" i="6"/>
  <c r="E33" i="6"/>
  <c r="D33" i="6"/>
  <c r="F19" i="6"/>
  <c r="G19" i="6"/>
  <c r="H19" i="6"/>
  <c r="E19" i="6"/>
  <c r="D19" i="6"/>
  <c r="F22" i="6"/>
  <c r="G22" i="6"/>
  <c r="H22" i="6"/>
  <c r="E22" i="6"/>
  <c r="D22" i="6"/>
  <c r="F26" i="6"/>
  <c r="G26" i="6"/>
  <c r="H26" i="6"/>
  <c r="E26" i="6"/>
  <c r="D26" i="6"/>
  <c r="F7" i="6"/>
  <c r="G7" i="6"/>
  <c r="H7" i="6"/>
  <c r="E7" i="6"/>
  <c r="D7" i="6"/>
  <c r="F61" i="6"/>
  <c r="G61" i="6"/>
  <c r="H61" i="6"/>
  <c r="E61" i="6"/>
  <c r="D61" i="6"/>
  <c r="F62" i="6"/>
  <c r="G62" i="6"/>
  <c r="H62" i="6"/>
  <c r="E62" i="6"/>
  <c r="D62" i="6"/>
  <c r="F18" i="6"/>
  <c r="G18" i="6"/>
  <c r="H18" i="6"/>
  <c r="E18" i="6"/>
  <c r="D18" i="6"/>
  <c r="F45" i="6"/>
  <c r="G45" i="6"/>
  <c r="H45" i="6"/>
  <c r="E45" i="6"/>
  <c r="D45" i="6"/>
  <c r="F63" i="6"/>
  <c r="G63" i="6"/>
  <c r="H63" i="6"/>
  <c r="E63" i="6"/>
  <c r="D63" i="6"/>
  <c r="F17" i="6"/>
  <c r="G17" i="6"/>
  <c r="H17" i="6"/>
  <c r="E17" i="6"/>
  <c r="D17" i="6"/>
  <c r="F43" i="6"/>
  <c r="G43" i="6"/>
  <c r="H43" i="6"/>
  <c r="E43" i="6"/>
  <c r="D43" i="6"/>
  <c r="F31" i="6"/>
  <c r="G31" i="6"/>
  <c r="H31" i="6"/>
  <c r="E31" i="6"/>
  <c r="D31" i="6"/>
  <c r="F64" i="6"/>
  <c r="G64" i="6"/>
  <c r="H64" i="6"/>
  <c r="E64" i="6"/>
  <c r="D64" i="6"/>
  <c r="F65" i="6"/>
  <c r="G65" i="6"/>
  <c r="H65" i="6"/>
  <c r="E65" i="6"/>
  <c r="D65" i="6"/>
  <c r="F66" i="6"/>
  <c r="G66" i="6"/>
  <c r="H66" i="6"/>
  <c r="E66" i="6"/>
  <c r="D66" i="6"/>
  <c r="F44" i="6"/>
  <c r="G44" i="6"/>
  <c r="H44" i="6"/>
  <c r="E44" i="6"/>
  <c r="D44" i="6"/>
  <c r="F67" i="6"/>
  <c r="G67" i="6"/>
  <c r="H67" i="6"/>
  <c r="E67" i="6"/>
  <c r="D67" i="6"/>
  <c r="F35" i="6"/>
  <c r="G35" i="6"/>
  <c r="H35" i="6"/>
  <c r="E35" i="6"/>
  <c r="D35" i="6"/>
  <c r="F68" i="6"/>
  <c r="G68" i="6"/>
  <c r="H68" i="6"/>
  <c r="E68" i="6"/>
  <c r="D68" i="6"/>
  <c r="F46" i="6"/>
  <c r="G46" i="6"/>
  <c r="H46" i="6"/>
  <c r="E46" i="6"/>
  <c r="D46" i="6"/>
  <c r="F39" i="6"/>
  <c r="G39" i="6"/>
  <c r="H39" i="6"/>
  <c r="E39" i="6"/>
  <c r="D39" i="6"/>
  <c r="F69" i="6"/>
  <c r="G69" i="6"/>
  <c r="H69" i="6"/>
  <c r="E69" i="6"/>
  <c r="D69" i="6"/>
  <c r="F70" i="6"/>
  <c r="G70" i="6"/>
  <c r="H70" i="6"/>
  <c r="E70" i="6"/>
  <c r="D70" i="6"/>
  <c r="F71" i="6"/>
  <c r="G71" i="6"/>
  <c r="H71" i="6"/>
  <c r="E71" i="6"/>
  <c r="D71" i="6"/>
  <c r="F72" i="6"/>
  <c r="G72" i="6"/>
  <c r="H72" i="6"/>
  <c r="E72" i="6"/>
  <c r="D72" i="6"/>
  <c r="F73" i="6"/>
  <c r="G73" i="6"/>
  <c r="H73" i="6"/>
  <c r="E73" i="6"/>
  <c r="D73" i="6"/>
  <c r="F25" i="6"/>
  <c r="G25" i="6"/>
  <c r="H25" i="6"/>
  <c r="E25" i="6"/>
  <c r="D25" i="6"/>
  <c r="F38" i="6"/>
  <c r="G38" i="6"/>
  <c r="H38" i="6"/>
  <c r="E38" i="6"/>
  <c r="D38" i="6"/>
  <c r="F74" i="6"/>
  <c r="G74" i="6"/>
  <c r="H74" i="6"/>
  <c r="E74" i="6"/>
  <c r="D74" i="6"/>
  <c r="F24" i="6"/>
  <c r="G24" i="6"/>
  <c r="H24" i="6"/>
  <c r="E24" i="6"/>
  <c r="D24" i="6"/>
  <c r="F42" i="6"/>
  <c r="G42" i="6"/>
  <c r="H42" i="6"/>
  <c r="E42" i="6"/>
  <c r="D42" i="6"/>
  <c r="F20" i="6"/>
  <c r="G20" i="6"/>
  <c r="H20" i="6"/>
  <c r="E20" i="6"/>
  <c r="D20" i="6"/>
  <c r="F75" i="6"/>
  <c r="G75" i="6"/>
  <c r="H75" i="6"/>
  <c r="E75" i="6"/>
  <c r="D75" i="6"/>
  <c r="F40" i="6"/>
  <c r="G40" i="6"/>
  <c r="H40" i="6"/>
  <c r="E40" i="6"/>
  <c r="D40" i="6"/>
  <c r="F34" i="6"/>
  <c r="G34" i="6"/>
  <c r="H34" i="6"/>
  <c r="E34" i="6"/>
  <c r="D34" i="6"/>
  <c r="F8" i="6"/>
  <c r="G8" i="6"/>
  <c r="H8" i="6"/>
  <c r="E8" i="6"/>
  <c r="D8" i="6"/>
  <c r="F32" i="6"/>
  <c r="G32" i="6"/>
  <c r="H32" i="6"/>
  <c r="E32" i="6"/>
  <c r="D32" i="6"/>
  <c r="F41" i="6"/>
  <c r="G41" i="6"/>
  <c r="H41" i="6"/>
  <c r="E41" i="6"/>
  <c r="D41" i="6"/>
  <c r="F14" i="6"/>
  <c r="G14" i="6"/>
  <c r="H14" i="6"/>
  <c r="E14" i="6"/>
  <c r="D14" i="6"/>
  <c r="E16" i="19"/>
  <c r="D16" i="19"/>
  <c r="C16" i="19"/>
  <c r="B16" i="19"/>
  <c r="AB32" i="4"/>
  <c r="R32" i="4"/>
  <c r="S32" i="4"/>
  <c r="T32" i="4"/>
  <c r="U32" i="4"/>
  <c r="V32" i="4"/>
  <c r="W32" i="4"/>
  <c r="X32" i="4"/>
  <c r="Y32" i="4"/>
  <c r="Z32" i="4"/>
  <c r="AA32" i="4"/>
  <c r="S49" i="4"/>
  <c r="R49" i="4"/>
  <c r="T49" i="4"/>
  <c r="U49" i="4"/>
  <c r="V49" i="4"/>
  <c r="W49" i="4"/>
  <c r="X49" i="4"/>
  <c r="Y49" i="4"/>
  <c r="Z49" i="4"/>
  <c r="AA49" i="4"/>
  <c r="AB49" i="4"/>
  <c r="R36" i="4"/>
  <c r="S36" i="4"/>
  <c r="T36" i="4"/>
  <c r="U36" i="4"/>
  <c r="V36" i="4"/>
  <c r="W36" i="4"/>
  <c r="X36" i="4"/>
  <c r="Y36" i="4"/>
  <c r="Z36" i="4"/>
  <c r="AA36" i="4"/>
  <c r="AB36" i="4"/>
  <c r="R64" i="4"/>
  <c r="S64" i="4"/>
  <c r="T64" i="4"/>
  <c r="U64" i="4"/>
  <c r="V64" i="4"/>
  <c r="W64" i="4"/>
  <c r="X64" i="4"/>
  <c r="Y64" i="4"/>
  <c r="Z64" i="4"/>
  <c r="AA64" i="4"/>
  <c r="AB64" i="4"/>
  <c r="R44" i="4"/>
  <c r="S44" i="4"/>
  <c r="T44" i="4"/>
  <c r="U44" i="4"/>
  <c r="V44" i="4"/>
  <c r="W44" i="4"/>
  <c r="X44" i="4"/>
  <c r="Y44" i="4"/>
  <c r="Z44" i="4"/>
  <c r="AA44" i="4"/>
  <c r="AB44" i="4"/>
  <c r="R38" i="4"/>
  <c r="S38" i="4"/>
  <c r="T38" i="4"/>
  <c r="U38" i="4"/>
  <c r="V38" i="4"/>
  <c r="W38" i="4"/>
  <c r="X38" i="4"/>
  <c r="Y38" i="4"/>
  <c r="Z38" i="4"/>
  <c r="AA38" i="4"/>
  <c r="AB38" i="4"/>
  <c r="R25" i="4"/>
  <c r="S25" i="4"/>
  <c r="T25" i="4"/>
  <c r="U25" i="4"/>
  <c r="V25" i="4"/>
  <c r="W25" i="4"/>
  <c r="X25" i="4"/>
  <c r="Y25" i="4"/>
  <c r="Z25" i="4"/>
  <c r="AA25" i="4"/>
  <c r="AB25" i="4"/>
  <c r="R43" i="4"/>
  <c r="S43" i="4"/>
  <c r="T43" i="4"/>
  <c r="U43" i="4"/>
  <c r="V43" i="4"/>
  <c r="W43" i="4"/>
  <c r="X43" i="4"/>
  <c r="Y43" i="4"/>
  <c r="Z43" i="4"/>
  <c r="AA43" i="4"/>
  <c r="AB43" i="4"/>
  <c r="R18" i="4"/>
  <c r="S18" i="4"/>
  <c r="T18" i="4"/>
  <c r="U18" i="4"/>
  <c r="V18" i="4"/>
  <c r="W18" i="4"/>
  <c r="X18" i="4"/>
  <c r="Y18" i="4"/>
  <c r="Z18" i="4"/>
  <c r="AA18" i="4"/>
  <c r="AB18" i="4"/>
  <c r="R12" i="4"/>
  <c r="S12" i="4"/>
  <c r="T12" i="4"/>
  <c r="U12" i="4"/>
  <c r="V12" i="4"/>
  <c r="W12" i="4"/>
  <c r="X12" i="4"/>
  <c r="Y12" i="4"/>
  <c r="Z12" i="4"/>
  <c r="AA12" i="4"/>
  <c r="AB12" i="4"/>
  <c r="R19" i="4"/>
  <c r="S19" i="4"/>
  <c r="T19" i="4"/>
  <c r="U19" i="4"/>
  <c r="V19" i="4"/>
  <c r="W19" i="4"/>
  <c r="X19" i="4"/>
  <c r="Y19" i="4"/>
  <c r="Z19" i="4"/>
  <c r="AA19" i="4"/>
  <c r="AB19" i="4"/>
  <c r="R79" i="4"/>
  <c r="S79" i="4"/>
  <c r="T79" i="4"/>
  <c r="U79" i="4"/>
  <c r="V79" i="4"/>
  <c r="W79" i="4"/>
  <c r="X79" i="4"/>
  <c r="Y79" i="4"/>
  <c r="Z79" i="4"/>
  <c r="AA79" i="4"/>
  <c r="AB79" i="4"/>
  <c r="R16" i="4"/>
  <c r="S16" i="4"/>
  <c r="T16" i="4"/>
  <c r="U16" i="4"/>
  <c r="V16" i="4"/>
  <c r="W16" i="4"/>
  <c r="X16" i="4"/>
  <c r="Y16" i="4"/>
  <c r="Z16" i="4"/>
  <c r="AA16" i="4"/>
  <c r="AB16" i="4"/>
  <c r="R75" i="4"/>
  <c r="S75" i="4"/>
  <c r="T75" i="4"/>
  <c r="U75" i="4"/>
  <c r="V75" i="4"/>
  <c r="W75" i="4"/>
  <c r="X75" i="4"/>
  <c r="Y75" i="4"/>
  <c r="Z75" i="4"/>
  <c r="AA75" i="4"/>
  <c r="AB75" i="4"/>
  <c r="R15" i="4"/>
  <c r="S15" i="4"/>
  <c r="T15" i="4"/>
  <c r="U15" i="4"/>
  <c r="V15" i="4"/>
  <c r="W15" i="4"/>
  <c r="X15" i="4"/>
  <c r="Y15" i="4"/>
  <c r="Z15" i="4"/>
  <c r="AA15" i="4"/>
  <c r="AB15" i="4"/>
  <c r="R29" i="4"/>
  <c r="S29" i="4"/>
  <c r="T29" i="4"/>
  <c r="U29" i="4"/>
  <c r="V29" i="4"/>
  <c r="W29" i="4"/>
  <c r="X29" i="4"/>
  <c r="Y29" i="4"/>
  <c r="Z29" i="4"/>
  <c r="AA29" i="4"/>
  <c r="AB29" i="4"/>
  <c r="R39" i="4"/>
  <c r="S39" i="4"/>
  <c r="T39" i="4"/>
  <c r="U39" i="4"/>
  <c r="V39" i="4"/>
  <c r="W39" i="4"/>
  <c r="X39" i="4"/>
  <c r="Y39" i="4"/>
  <c r="Z39" i="4"/>
  <c r="AA39" i="4"/>
  <c r="AB39" i="4"/>
  <c r="R74" i="4"/>
  <c r="S74" i="4"/>
  <c r="T74" i="4"/>
  <c r="U74" i="4"/>
  <c r="V74" i="4"/>
  <c r="W74" i="4"/>
  <c r="X74" i="4"/>
  <c r="Y74" i="4"/>
  <c r="Z74" i="4"/>
  <c r="AA74" i="4"/>
  <c r="AB74" i="4"/>
  <c r="R17" i="4"/>
  <c r="S17" i="4"/>
  <c r="T17" i="4"/>
  <c r="U17" i="4"/>
  <c r="V17" i="4"/>
  <c r="W17" i="4"/>
  <c r="X17" i="4"/>
  <c r="Y17" i="4"/>
  <c r="Z17" i="4"/>
  <c r="AA17" i="4"/>
  <c r="AB17" i="4"/>
  <c r="R35" i="4"/>
  <c r="S35" i="4"/>
  <c r="T35" i="4"/>
  <c r="U35" i="4"/>
  <c r="V35" i="4"/>
  <c r="W35" i="4"/>
  <c r="X35" i="4"/>
  <c r="Y35" i="4"/>
  <c r="Z35" i="4"/>
  <c r="AA35" i="4"/>
  <c r="AB35" i="4"/>
  <c r="R62" i="4"/>
  <c r="S62" i="4"/>
  <c r="T62" i="4"/>
  <c r="U62" i="4"/>
  <c r="V62" i="4"/>
  <c r="W62" i="4"/>
  <c r="X62" i="4"/>
  <c r="Y62" i="4"/>
  <c r="Z62" i="4"/>
  <c r="AA62" i="4"/>
  <c r="AB62" i="4"/>
  <c r="R57" i="4"/>
  <c r="S57" i="4"/>
  <c r="T57" i="4"/>
  <c r="U57" i="4"/>
  <c r="V57" i="4"/>
  <c r="W57" i="4"/>
  <c r="X57" i="4"/>
  <c r="Y57" i="4"/>
  <c r="Z57" i="4"/>
  <c r="AA57" i="4"/>
  <c r="AB57" i="4"/>
  <c r="R69" i="4"/>
  <c r="S69" i="4"/>
  <c r="T69" i="4"/>
  <c r="U69" i="4"/>
  <c r="V69" i="4"/>
  <c r="W69" i="4"/>
  <c r="X69" i="4"/>
  <c r="Y69" i="4"/>
  <c r="Z69" i="4"/>
  <c r="AA69" i="4"/>
  <c r="AB69" i="4"/>
  <c r="R10" i="4"/>
  <c r="S10" i="4"/>
  <c r="T10" i="4"/>
  <c r="U10" i="4"/>
  <c r="V10" i="4"/>
  <c r="W10" i="4"/>
  <c r="X10" i="4"/>
  <c r="Y10" i="4"/>
  <c r="Z10" i="4"/>
  <c r="AA10" i="4"/>
  <c r="AB10" i="4"/>
  <c r="R27" i="4"/>
  <c r="S27" i="4"/>
  <c r="T27" i="4"/>
  <c r="U27" i="4"/>
  <c r="V27" i="4"/>
  <c r="W27" i="4"/>
  <c r="X27" i="4"/>
  <c r="Y27" i="4"/>
  <c r="Z27" i="4"/>
  <c r="AA27" i="4"/>
  <c r="AB27" i="4"/>
  <c r="R73" i="4"/>
  <c r="S73" i="4"/>
  <c r="T73" i="4"/>
  <c r="U73" i="4"/>
  <c r="V73" i="4"/>
  <c r="W73" i="4"/>
  <c r="X73" i="4"/>
  <c r="Y73" i="4"/>
  <c r="Z73" i="4"/>
  <c r="AA73" i="4"/>
  <c r="AB73" i="4"/>
  <c r="R66" i="4"/>
  <c r="S66" i="4"/>
  <c r="T66" i="4"/>
  <c r="U66" i="4"/>
  <c r="V66" i="4"/>
  <c r="W66" i="4"/>
  <c r="X66" i="4"/>
  <c r="Y66" i="4"/>
  <c r="Z66" i="4"/>
  <c r="AA66" i="4"/>
  <c r="AB66" i="4"/>
  <c r="R72" i="4"/>
  <c r="S72" i="4"/>
  <c r="T72" i="4"/>
  <c r="U72" i="4"/>
  <c r="V72" i="4"/>
  <c r="W72" i="4"/>
  <c r="X72" i="4"/>
  <c r="Y72" i="4"/>
  <c r="Z72" i="4"/>
  <c r="AA72" i="4"/>
  <c r="AB72" i="4"/>
  <c r="R63" i="4"/>
  <c r="S63" i="4"/>
  <c r="T63" i="4"/>
  <c r="U63" i="4"/>
  <c r="V63" i="4"/>
  <c r="W63" i="4"/>
  <c r="X63" i="4"/>
  <c r="Y63" i="4"/>
  <c r="Z63" i="4"/>
  <c r="AA63" i="4"/>
  <c r="AB63" i="4"/>
  <c r="R52" i="4"/>
  <c r="S52" i="4"/>
  <c r="T52" i="4"/>
  <c r="U52" i="4"/>
  <c r="V52" i="4"/>
  <c r="W52" i="4"/>
  <c r="X52" i="4"/>
  <c r="Y52" i="4"/>
  <c r="Z52" i="4"/>
  <c r="AA52" i="4"/>
  <c r="AB52" i="4"/>
  <c r="R11" i="4"/>
  <c r="S11" i="4"/>
  <c r="T11" i="4"/>
  <c r="U11" i="4"/>
  <c r="V11" i="4"/>
  <c r="W11" i="4"/>
  <c r="X11" i="4"/>
  <c r="Y11" i="4"/>
  <c r="Z11" i="4"/>
  <c r="AA11" i="4"/>
  <c r="AB11" i="4"/>
  <c r="R23" i="4"/>
  <c r="S23" i="4"/>
  <c r="T23" i="4"/>
  <c r="U23" i="4"/>
  <c r="V23" i="4"/>
  <c r="W23" i="4"/>
  <c r="X23" i="4"/>
  <c r="Y23" i="4"/>
  <c r="Z23" i="4"/>
  <c r="AA23" i="4"/>
  <c r="AB23" i="4"/>
  <c r="R50" i="4"/>
  <c r="S50" i="4"/>
  <c r="T50" i="4"/>
  <c r="U50" i="4"/>
  <c r="V50" i="4"/>
  <c r="W50" i="4"/>
  <c r="X50" i="4"/>
  <c r="Y50" i="4"/>
  <c r="Z50" i="4"/>
  <c r="AA50" i="4"/>
  <c r="AB50" i="4"/>
  <c r="R53" i="4"/>
  <c r="S53" i="4"/>
  <c r="T53" i="4"/>
  <c r="U53" i="4"/>
  <c r="V53" i="4"/>
  <c r="W53" i="4"/>
  <c r="X53" i="4"/>
  <c r="Y53" i="4"/>
  <c r="Z53" i="4"/>
  <c r="AA53" i="4"/>
  <c r="AB53" i="4"/>
  <c r="R26" i="4"/>
  <c r="S26" i="4"/>
  <c r="T26" i="4"/>
  <c r="U26" i="4"/>
  <c r="V26" i="4"/>
  <c r="W26" i="4"/>
  <c r="X26" i="4"/>
  <c r="Y26" i="4"/>
  <c r="Z26" i="4"/>
  <c r="AA26" i="4"/>
  <c r="AB26" i="4"/>
  <c r="R28" i="4"/>
  <c r="S28" i="4"/>
  <c r="T28" i="4"/>
  <c r="U28" i="4"/>
  <c r="V28" i="4"/>
  <c r="W28" i="4"/>
  <c r="X28" i="4"/>
  <c r="Y28" i="4"/>
  <c r="Z28" i="4"/>
  <c r="AA28" i="4"/>
  <c r="AB28" i="4"/>
  <c r="R37" i="4"/>
  <c r="S37" i="4"/>
  <c r="T37" i="4"/>
  <c r="U37" i="4"/>
  <c r="V37" i="4"/>
  <c r="W37" i="4"/>
  <c r="X37" i="4"/>
  <c r="Y37" i="4"/>
  <c r="Z37" i="4"/>
  <c r="AA37" i="4"/>
  <c r="AB37" i="4"/>
  <c r="R20" i="4"/>
  <c r="S20" i="4"/>
  <c r="T20" i="4"/>
  <c r="U20" i="4"/>
  <c r="V20" i="4"/>
  <c r="W20" i="4"/>
  <c r="X20" i="4"/>
  <c r="Y20" i="4"/>
  <c r="Z20" i="4"/>
  <c r="AA20" i="4"/>
  <c r="AB20" i="4"/>
  <c r="R47" i="4"/>
  <c r="S47" i="4"/>
  <c r="T47" i="4"/>
  <c r="U47" i="4"/>
  <c r="V47" i="4"/>
  <c r="W47" i="4"/>
  <c r="X47" i="4"/>
  <c r="Y47" i="4"/>
  <c r="Z47" i="4"/>
  <c r="AA47" i="4"/>
  <c r="AB47" i="4"/>
  <c r="R67" i="4"/>
  <c r="S67" i="4"/>
  <c r="T67" i="4"/>
  <c r="U67" i="4"/>
  <c r="V67" i="4"/>
  <c r="W67" i="4"/>
  <c r="X67" i="4"/>
  <c r="Y67" i="4"/>
  <c r="Z67" i="4"/>
  <c r="AA67" i="4"/>
  <c r="AB67" i="4"/>
  <c r="R54" i="4"/>
  <c r="S54" i="4"/>
  <c r="T54" i="4"/>
  <c r="U54" i="4"/>
  <c r="V54" i="4"/>
  <c r="W54" i="4"/>
  <c r="X54" i="4"/>
  <c r="Y54" i="4"/>
  <c r="Z54" i="4"/>
  <c r="AA54" i="4"/>
  <c r="AB54" i="4"/>
  <c r="R58" i="4"/>
  <c r="S58" i="4"/>
  <c r="T58" i="4"/>
  <c r="U58" i="4"/>
  <c r="V58" i="4"/>
  <c r="W58" i="4"/>
  <c r="X58" i="4"/>
  <c r="Y58" i="4"/>
  <c r="Z58" i="4"/>
  <c r="AA58" i="4"/>
  <c r="AB58" i="4"/>
  <c r="R61" i="4"/>
  <c r="S61" i="4"/>
  <c r="T61" i="4"/>
  <c r="U61" i="4"/>
  <c r="V61" i="4"/>
  <c r="W61" i="4"/>
  <c r="X61" i="4"/>
  <c r="Y61" i="4"/>
  <c r="Z61" i="4"/>
  <c r="AA61" i="4"/>
  <c r="AB61" i="4"/>
  <c r="R70" i="4"/>
  <c r="S70" i="4"/>
  <c r="T70" i="4"/>
  <c r="U70" i="4"/>
  <c r="V70" i="4"/>
  <c r="W70" i="4"/>
  <c r="X70" i="4"/>
  <c r="Y70" i="4"/>
  <c r="Z70" i="4"/>
  <c r="AA70" i="4"/>
  <c r="AB70" i="4"/>
  <c r="R46" i="4"/>
  <c r="S46" i="4"/>
  <c r="T46" i="4"/>
  <c r="U46" i="4"/>
  <c r="V46" i="4"/>
  <c r="W46" i="4"/>
  <c r="X46" i="4"/>
  <c r="Y46" i="4"/>
  <c r="Z46" i="4"/>
  <c r="AA46" i="4"/>
  <c r="AB46" i="4"/>
  <c r="R78" i="4"/>
  <c r="S78" i="4"/>
  <c r="T78" i="4"/>
  <c r="U78" i="4"/>
  <c r="V78" i="4"/>
  <c r="W78" i="4"/>
  <c r="X78" i="4"/>
  <c r="Y78" i="4"/>
  <c r="Z78" i="4"/>
  <c r="AA78" i="4"/>
  <c r="AB78" i="4"/>
  <c r="R77" i="4"/>
  <c r="S77" i="4"/>
  <c r="T77" i="4"/>
  <c r="U77" i="4"/>
  <c r="V77" i="4"/>
  <c r="W77" i="4"/>
  <c r="X77" i="4"/>
  <c r="Y77" i="4"/>
  <c r="Z77" i="4"/>
  <c r="AA77" i="4"/>
  <c r="AB77" i="4"/>
  <c r="R24" i="4"/>
  <c r="S24" i="4"/>
  <c r="T24" i="4"/>
  <c r="U24" i="4"/>
  <c r="V24" i="4"/>
  <c r="W24" i="4"/>
  <c r="X24" i="4"/>
  <c r="Y24" i="4"/>
  <c r="Z24" i="4"/>
  <c r="AA24" i="4"/>
  <c r="AB24" i="4"/>
  <c r="R40" i="4"/>
  <c r="S40" i="4"/>
  <c r="T40" i="4"/>
  <c r="U40" i="4"/>
  <c r="V40" i="4"/>
  <c r="W40" i="4"/>
  <c r="X40" i="4"/>
  <c r="Y40" i="4"/>
  <c r="Z40" i="4"/>
  <c r="AA40" i="4"/>
  <c r="AB40" i="4"/>
  <c r="R65" i="4"/>
  <c r="S65" i="4"/>
  <c r="T65" i="4"/>
  <c r="U65" i="4"/>
  <c r="V65" i="4"/>
  <c r="W65" i="4"/>
  <c r="X65" i="4"/>
  <c r="Y65" i="4"/>
  <c r="Z65" i="4"/>
  <c r="AA65" i="4"/>
  <c r="AB65" i="4"/>
  <c r="R60" i="4"/>
  <c r="S60" i="4"/>
  <c r="T60" i="4"/>
  <c r="U60" i="4"/>
  <c r="V60" i="4"/>
  <c r="W60" i="4"/>
  <c r="X60" i="4"/>
  <c r="Y60" i="4"/>
  <c r="Z60" i="4"/>
  <c r="AA60" i="4"/>
  <c r="AB60" i="4"/>
  <c r="R55" i="4"/>
  <c r="S55" i="4"/>
  <c r="T55" i="4"/>
  <c r="U55" i="4"/>
  <c r="V55" i="4"/>
  <c r="W55" i="4"/>
  <c r="X55" i="4"/>
  <c r="Y55" i="4"/>
  <c r="Z55" i="4"/>
  <c r="AA55" i="4"/>
  <c r="AB55" i="4"/>
  <c r="R71" i="4"/>
  <c r="S71" i="4"/>
  <c r="T71" i="4"/>
  <c r="U71" i="4"/>
  <c r="V71" i="4"/>
  <c r="W71" i="4"/>
  <c r="X71" i="4"/>
  <c r="Y71" i="4"/>
  <c r="Z71" i="4"/>
  <c r="AA71" i="4"/>
  <c r="AB71" i="4"/>
  <c r="R56" i="4"/>
  <c r="S56" i="4"/>
  <c r="T56" i="4"/>
  <c r="U56" i="4"/>
  <c r="V56" i="4"/>
  <c r="W56" i="4"/>
  <c r="X56" i="4"/>
  <c r="Y56" i="4"/>
  <c r="Z56" i="4"/>
  <c r="AA56" i="4"/>
  <c r="AB56" i="4"/>
  <c r="R42" i="4"/>
  <c r="S42" i="4"/>
  <c r="T42" i="4"/>
  <c r="U42" i="4"/>
  <c r="V42" i="4"/>
  <c r="W42" i="4"/>
  <c r="X42" i="4"/>
  <c r="Y42" i="4"/>
  <c r="Z42" i="4"/>
  <c r="AA42" i="4"/>
  <c r="AB42" i="4"/>
  <c r="R59" i="4"/>
  <c r="S59" i="4"/>
  <c r="T59" i="4"/>
  <c r="U59" i="4"/>
  <c r="V59" i="4"/>
  <c r="W59" i="4"/>
  <c r="X59" i="4"/>
  <c r="Y59" i="4"/>
  <c r="Z59" i="4"/>
  <c r="AA59" i="4"/>
  <c r="AB59" i="4"/>
  <c r="R76" i="4"/>
  <c r="S76" i="4"/>
  <c r="T76" i="4"/>
  <c r="U76" i="4"/>
  <c r="V76" i="4"/>
  <c r="W76" i="4"/>
  <c r="X76" i="4"/>
  <c r="Y76" i="4"/>
  <c r="Z76" i="4"/>
  <c r="AA76" i="4"/>
  <c r="AB76" i="4"/>
  <c r="R41" i="4"/>
  <c r="S41" i="4"/>
  <c r="T41" i="4"/>
  <c r="U41" i="4"/>
  <c r="V41" i="4"/>
  <c r="W41" i="4"/>
  <c r="X41" i="4"/>
  <c r="Y41" i="4"/>
  <c r="Z41" i="4"/>
  <c r="AA41" i="4"/>
  <c r="AB41" i="4"/>
  <c r="R31" i="4"/>
  <c r="S31" i="4"/>
  <c r="T31" i="4"/>
  <c r="U31" i="4"/>
  <c r="V31" i="4"/>
  <c r="W31" i="4"/>
  <c r="X31" i="4"/>
  <c r="Y31" i="4"/>
  <c r="Z31" i="4"/>
  <c r="AA31" i="4"/>
  <c r="AB31" i="4"/>
  <c r="R13" i="4"/>
  <c r="S13" i="4"/>
  <c r="T13" i="4"/>
  <c r="U13" i="4"/>
  <c r="V13" i="4"/>
  <c r="W13" i="4"/>
  <c r="X13" i="4"/>
  <c r="Y13" i="4"/>
  <c r="Z13" i="4"/>
  <c r="AA13" i="4"/>
  <c r="AB13" i="4"/>
  <c r="R21" i="4"/>
  <c r="S21" i="4"/>
  <c r="T21" i="4"/>
  <c r="U21" i="4"/>
  <c r="V21" i="4"/>
  <c r="W21" i="4"/>
  <c r="X21" i="4"/>
  <c r="Y21" i="4"/>
  <c r="Z21" i="4"/>
  <c r="AA21" i="4"/>
  <c r="AB21" i="4"/>
  <c r="R68" i="4"/>
  <c r="S68" i="4"/>
  <c r="T68" i="4"/>
  <c r="U68" i="4"/>
  <c r="V68" i="4"/>
  <c r="W68" i="4"/>
  <c r="X68" i="4"/>
  <c r="Y68" i="4"/>
  <c r="Z68" i="4"/>
  <c r="AA68" i="4"/>
  <c r="AB68" i="4"/>
  <c r="R9" i="4"/>
  <c r="S9" i="4"/>
  <c r="T9" i="4"/>
  <c r="U9" i="4"/>
  <c r="V9" i="4"/>
  <c r="W9" i="4"/>
  <c r="X9" i="4"/>
  <c r="Y9" i="4"/>
  <c r="Z9" i="4"/>
  <c r="AA9" i="4"/>
  <c r="AB9" i="4"/>
  <c r="R42" i="11"/>
  <c r="R29" i="11"/>
  <c r="R18" i="11"/>
  <c r="C17" i="7"/>
  <c r="N6" i="6"/>
  <c r="AD36" i="14"/>
  <c r="U36" i="14"/>
  <c r="AD37" i="14"/>
  <c r="U37" i="14"/>
  <c r="AD34" i="14"/>
  <c r="U34" i="14"/>
  <c r="AD31" i="14"/>
  <c r="U31" i="14"/>
  <c r="AD38" i="14"/>
  <c r="U38" i="14"/>
  <c r="AD35" i="14"/>
  <c r="U35" i="14"/>
  <c r="AD33" i="14"/>
  <c r="U33" i="14"/>
  <c r="AD32" i="14"/>
  <c r="U32" i="14"/>
  <c r="AD29" i="14"/>
  <c r="U29" i="14"/>
  <c r="AD30" i="14"/>
  <c r="U30" i="14"/>
  <c r="AD28" i="14"/>
  <c r="U28" i="14"/>
  <c r="AD27" i="14"/>
  <c r="AA27" i="14"/>
  <c r="U27" i="14"/>
  <c r="AD26" i="14"/>
  <c r="U26" i="14"/>
  <c r="AD24" i="14"/>
  <c r="U24" i="14"/>
  <c r="AD23" i="14"/>
  <c r="U23" i="14"/>
  <c r="AD22" i="14"/>
  <c r="U22" i="14"/>
  <c r="AD21" i="14"/>
  <c r="U21" i="14"/>
  <c r="U20" i="14"/>
  <c r="AD19" i="14"/>
  <c r="U19" i="14"/>
  <c r="AD18" i="14"/>
  <c r="U18" i="14"/>
  <c r="AD17" i="14"/>
  <c r="U17" i="14"/>
  <c r="AD25" i="14"/>
  <c r="U25" i="14"/>
  <c r="AD16" i="14"/>
  <c r="U16" i="14"/>
  <c r="AD15" i="14"/>
  <c r="U15" i="14"/>
  <c r="AD8" i="14"/>
  <c r="U8" i="14"/>
  <c r="AD14" i="14"/>
  <c r="U14" i="14"/>
  <c r="AD13" i="14"/>
  <c r="U13" i="14"/>
  <c r="AD12" i="14"/>
  <c r="U12" i="14"/>
  <c r="AD11" i="14"/>
  <c r="U11" i="14"/>
  <c r="AD10" i="14"/>
  <c r="U10" i="14"/>
  <c r="AD9" i="14"/>
  <c r="U9" i="14"/>
  <c r="AD7" i="14"/>
  <c r="U7" i="14"/>
  <c r="AD6" i="14"/>
  <c r="U6" i="14"/>
  <c r="AD5" i="14"/>
  <c r="U5" i="14"/>
  <c r="G8" i="13"/>
  <c r="G77" i="13"/>
  <c r="G11" i="13"/>
  <c r="G76" i="13"/>
  <c r="G10" i="13"/>
  <c r="G75" i="13"/>
  <c r="G74" i="13"/>
  <c r="G73" i="13"/>
  <c r="G72" i="13"/>
  <c r="G71" i="13"/>
  <c r="G70" i="13"/>
  <c r="G15" i="13"/>
  <c r="G69" i="13"/>
  <c r="G68" i="13"/>
  <c r="G67" i="13"/>
  <c r="G66" i="13"/>
  <c r="G65" i="13"/>
  <c r="G12" i="13"/>
  <c r="G64" i="13"/>
  <c r="G63" i="13"/>
  <c r="G62" i="13"/>
  <c r="G61" i="13"/>
  <c r="G60" i="13"/>
  <c r="G59" i="13"/>
  <c r="G58" i="13"/>
  <c r="G57" i="13"/>
  <c r="G56" i="13"/>
  <c r="G55" i="13"/>
  <c r="G54" i="13"/>
  <c r="G53" i="13"/>
  <c r="G52" i="13"/>
  <c r="G51" i="13"/>
  <c r="G50" i="13"/>
  <c r="G49" i="13"/>
  <c r="G48" i="13"/>
  <c r="G47" i="13"/>
  <c r="G14" i="13"/>
  <c r="G46" i="13"/>
  <c r="G45" i="13"/>
  <c r="G44" i="13"/>
  <c r="G43" i="13"/>
  <c r="G13" i="13"/>
  <c r="G42" i="13"/>
  <c r="G41" i="13"/>
  <c r="G40" i="13"/>
  <c r="G9" i="13"/>
  <c r="G39" i="13"/>
  <c r="G38" i="13"/>
  <c r="G37" i="13"/>
  <c r="G36" i="13"/>
  <c r="G35" i="13"/>
  <c r="G34" i="13"/>
  <c r="G33" i="13"/>
  <c r="G32" i="13"/>
  <c r="G31" i="13"/>
  <c r="G30" i="13"/>
  <c r="G29" i="13"/>
  <c r="G28" i="13"/>
  <c r="G27" i="13"/>
  <c r="G26" i="13"/>
  <c r="G25" i="13"/>
  <c r="G24" i="13"/>
  <c r="G23" i="13"/>
  <c r="G7" i="13"/>
  <c r="G22" i="13"/>
  <c r="G21" i="13"/>
  <c r="G20" i="13"/>
  <c r="G19" i="13"/>
  <c r="G18" i="13"/>
  <c r="G16" i="13"/>
  <c r="D96" i="12"/>
  <c r="D92" i="12"/>
  <c r="D91" i="12"/>
  <c r="D87" i="12"/>
  <c r="D84" i="12"/>
  <c r="D83" i="12"/>
  <c r="D82" i="12"/>
  <c r="D75" i="12"/>
  <c r="D72" i="12"/>
  <c r="D71" i="12"/>
  <c r="D70" i="12"/>
  <c r="D69" i="12"/>
  <c r="D68" i="12"/>
  <c r="D66" i="12"/>
  <c r="D64" i="12"/>
  <c r="D63" i="12"/>
  <c r="D62" i="12"/>
  <c r="D60" i="12"/>
  <c r="D58" i="12"/>
  <c r="D57" i="12"/>
  <c r="D55" i="12"/>
  <c r="D54" i="12"/>
  <c r="D53" i="12"/>
  <c r="D52" i="12"/>
  <c r="D51" i="12"/>
  <c r="D50" i="12"/>
  <c r="D49" i="12"/>
  <c r="D48" i="12"/>
  <c r="D46" i="12"/>
  <c r="D43" i="12"/>
  <c r="D39" i="12"/>
  <c r="D38" i="12"/>
  <c r="D37" i="12"/>
  <c r="D36" i="12"/>
  <c r="D35" i="12"/>
  <c r="D34" i="12"/>
  <c r="D33" i="12"/>
  <c r="D32" i="12"/>
  <c r="D31" i="12"/>
  <c r="D30" i="12"/>
  <c r="D29" i="12"/>
  <c r="D25" i="12"/>
  <c r="D23" i="12"/>
  <c r="D22" i="12"/>
  <c r="D17" i="12"/>
  <c r="D16" i="12"/>
  <c r="D15" i="12"/>
  <c r="D13" i="12"/>
  <c r="D12" i="12"/>
  <c r="D10" i="12"/>
  <c r="D9" i="12"/>
  <c r="D8" i="12"/>
  <c r="D7" i="12"/>
  <c r="F76" i="10"/>
  <c r="E76" i="10"/>
  <c r="D76" i="10"/>
  <c r="F75" i="10"/>
  <c r="E75" i="10"/>
  <c r="D75" i="10"/>
  <c r="F74" i="10"/>
  <c r="E74" i="10"/>
  <c r="D74" i="10"/>
  <c r="F73" i="10"/>
  <c r="E73" i="10"/>
  <c r="D73" i="10"/>
  <c r="F72" i="10"/>
  <c r="E72" i="10"/>
  <c r="D72" i="10"/>
  <c r="F71" i="10"/>
  <c r="E71" i="10"/>
  <c r="D71" i="10"/>
  <c r="F70" i="10"/>
  <c r="E70" i="10"/>
  <c r="D70" i="10"/>
  <c r="F69" i="10"/>
  <c r="E69" i="10"/>
  <c r="D69" i="10"/>
  <c r="F68" i="10"/>
  <c r="E68" i="10"/>
  <c r="D68" i="10"/>
  <c r="F67" i="10"/>
  <c r="E67" i="10"/>
  <c r="D67" i="10"/>
  <c r="F66" i="10"/>
  <c r="E66" i="10"/>
  <c r="D66" i="10"/>
  <c r="F65" i="10"/>
  <c r="E65" i="10"/>
  <c r="D65" i="10"/>
  <c r="F64" i="10"/>
  <c r="E64" i="10"/>
  <c r="D64" i="10"/>
  <c r="F63" i="10"/>
  <c r="E63" i="10"/>
  <c r="D63" i="10"/>
  <c r="F62" i="10"/>
  <c r="E62" i="10"/>
  <c r="D62" i="10"/>
  <c r="F61" i="10"/>
  <c r="E61" i="10"/>
  <c r="D61" i="10"/>
  <c r="F60" i="10"/>
  <c r="E60" i="10"/>
  <c r="D60" i="10"/>
  <c r="F59" i="10"/>
  <c r="E59" i="10"/>
  <c r="D59" i="10"/>
  <c r="F58" i="10"/>
  <c r="E58" i="10"/>
  <c r="D58" i="10"/>
  <c r="F57" i="10"/>
  <c r="E57" i="10"/>
  <c r="D57" i="10"/>
  <c r="F56" i="10"/>
  <c r="E56" i="10"/>
  <c r="D56" i="10"/>
  <c r="F55" i="10"/>
  <c r="E55" i="10"/>
  <c r="D55" i="10"/>
  <c r="F54" i="10"/>
  <c r="E54" i="10"/>
  <c r="D54" i="10"/>
  <c r="F53" i="10"/>
  <c r="E53" i="10"/>
  <c r="D53" i="10"/>
  <c r="F52" i="10"/>
  <c r="E52" i="10"/>
  <c r="D52" i="10"/>
  <c r="F51" i="10"/>
  <c r="E51" i="10"/>
  <c r="D51" i="10"/>
  <c r="F50" i="10"/>
  <c r="E50" i="10"/>
  <c r="D50" i="10"/>
  <c r="F49" i="10"/>
  <c r="E49" i="10"/>
  <c r="D49" i="10"/>
  <c r="F48" i="10"/>
  <c r="E48" i="10"/>
  <c r="D48" i="10"/>
  <c r="F47" i="10"/>
  <c r="E47" i="10"/>
  <c r="D47" i="10"/>
  <c r="F46" i="10"/>
  <c r="E46" i="10"/>
  <c r="D46" i="10"/>
  <c r="F45" i="10"/>
  <c r="E45" i="10"/>
  <c r="D45" i="10"/>
  <c r="F44" i="10"/>
  <c r="E44" i="10"/>
  <c r="D44" i="10"/>
  <c r="F43" i="10"/>
  <c r="E43" i="10"/>
  <c r="D43" i="10"/>
  <c r="F42" i="10"/>
  <c r="E42" i="10"/>
  <c r="D42" i="10"/>
  <c r="F41" i="10"/>
  <c r="E41" i="10"/>
  <c r="D41" i="10"/>
  <c r="F40" i="10"/>
  <c r="E40" i="10"/>
  <c r="D40" i="10"/>
  <c r="F39" i="10"/>
  <c r="E39" i="10"/>
  <c r="D39" i="10"/>
  <c r="F38" i="10"/>
  <c r="E38" i="10"/>
  <c r="D38" i="10"/>
  <c r="F37" i="10"/>
  <c r="E37" i="10"/>
  <c r="D37" i="10"/>
  <c r="F36" i="10"/>
  <c r="E36" i="10"/>
  <c r="D36" i="10"/>
  <c r="F35" i="10"/>
  <c r="E35" i="10"/>
  <c r="D35" i="10"/>
  <c r="F34" i="10"/>
  <c r="E34" i="10"/>
  <c r="D34" i="10"/>
  <c r="F33" i="10"/>
  <c r="E33" i="10"/>
  <c r="D33" i="10"/>
  <c r="F32" i="10"/>
  <c r="E32" i="10"/>
  <c r="D32" i="10"/>
  <c r="F31" i="10"/>
  <c r="E31" i="10"/>
  <c r="D31" i="10"/>
  <c r="F30" i="10"/>
  <c r="E30" i="10"/>
  <c r="D30" i="10"/>
  <c r="F29" i="10"/>
  <c r="E29" i="10"/>
  <c r="D29" i="10"/>
  <c r="F28" i="10"/>
  <c r="E28" i="10"/>
  <c r="D28" i="10"/>
  <c r="F27" i="10"/>
  <c r="E27" i="10"/>
  <c r="D27" i="10"/>
  <c r="F26" i="10"/>
  <c r="E26" i="10"/>
  <c r="D26" i="10"/>
  <c r="F25" i="10"/>
  <c r="E25" i="10"/>
  <c r="D25" i="10"/>
  <c r="F24" i="10"/>
  <c r="E24" i="10"/>
  <c r="D24" i="10"/>
  <c r="F23" i="10"/>
  <c r="E23" i="10"/>
  <c r="D23" i="10"/>
  <c r="F22" i="10"/>
  <c r="E22" i="10"/>
  <c r="D22" i="10"/>
  <c r="F21" i="10"/>
  <c r="E21" i="10"/>
  <c r="D21" i="10"/>
  <c r="F20" i="10"/>
  <c r="E20" i="10"/>
  <c r="D20" i="10"/>
  <c r="F19" i="10"/>
  <c r="E19" i="10"/>
  <c r="D19" i="10"/>
  <c r="F18" i="10"/>
  <c r="E18" i="10"/>
  <c r="D18" i="10"/>
  <c r="F17" i="10"/>
  <c r="E17" i="10"/>
  <c r="D17" i="10"/>
  <c r="F16" i="10"/>
  <c r="E16" i="10"/>
  <c r="D16" i="10"/>
  <c r="F15" i="10"/>
  <c r="E15" i="10"/>
  <c r="D15" i="10"/>
  <c r="F14" i="10"/>
  <c r="E14" i="10"/>
  <c r="D14" i="10"/>
  <c r="F13" i="10"/>
  <c r="E13" i="10"/>
  <c r="D13" i="10"/>
  <c r="F12" i="10"/>
  <c r="E12" i="10"/>
  <c r="D12" i="10"/>
  <c r="F11" i="10"/>
  <c r="E11" i="10"/>
  <c r="D11" i="10"/>
  <c r="F10" i="10"/>
  <c r="E10" i="10"/>
  <c r="D10" i="10"/>
  <c r="F9" i="10"/>
  <c r="E9" i="10"/>
  <c r="D9" i="10"/>
  <c r="F8" i="10"/>
  <c r="E8" i="10"/>
  <c r="D8" i="10"/>
  <c r="F7" i="10"/>
  <c r="E7" i="10"/>
  <c r="D7" i="10"/>
  <c r="F6" i="10"/>
  <c r="E6" i="10"/>
  <c r="D6" i="10"/>
  <c r="W77" i="8"/>
  <c r="V77" i="8"/>
  <c r="W58" i="8"/>
  <c r="V58" i="8"/>
  <c r="W8" i="8"/>
  <c r="V8" i="8"/>
  <c r="W33" i="8"/>
  <c r="V33" i="8"/>
  <c r="W57" i="8"/>
  <c r="V57" i="8"/>
  <c r="W32" i="8"/>
  <c r="V32" i="8"/>
  <c r="W31" i="8"/>
  <c r="V31" i="8"/>
  <c r="W76" i="8"/>
  <c r="V76" i="8"/>
  <c r="W75" i="8"/>
  <c r="V75" i="8"/>
  <c r="W74" i="8"/>
  <c r="V74" i="8"/>
  <c r="W56" i="8"/>
  <c r="V56" i="8"/>
  <c r="W73" i="8"/>
  <c r="V73" i="8"/>
  <c r="W30" i="8"/>
  <c r="V30" i="8"/>
  <c r="W55" i="8"/>
  <c r="V55" i="8"/>
  <c r="W29" i="8"/>
  <c r="V29" i="8"/>
  <c r="W28" i="8"/>
  <c r="V28" i="8"/>
  <c r="W17" i="8"/>
  <c r="V17" i="8"/>
  <c r="W72" i="8"/>
  <c r="V72" i="8"/>
  <c r="W27" i="8"/>
  <c r="V27" i="8"/>
  <c r="W54" i="8"/>
  <c r="V54" i="8"/>
  <c r="W71" i="8"/>
  <c r="V71" i="8"/>
  <c r="W14" i="8"/>
  <c r="V14" i="8"/>
  <c r="W70" i="8"/>
  <c r="V70" i="8"/>
  <c r="W53" i="8"/>
  <c r="V53" i="8"/>
  <c r="W52" i="8"/>
  <c r="V52" i="8"/>
  <c r="W51" i="8"/>
  <c r="V51" i="8"/>
  <c r="W50" i="8"/>
  <c r="V50" i="8"/>
  <c r="W69" i="8"/>
  <c r="V69" i="8"/>
  <c r="W16" i="8"/>
  <c r="V16" i="8"/>
  <c r="W68" i="8"/>
  <c r="V68" i="8"/>
  <c r="W67" i="8"/>
  <c r="V67" i="8"/>
  <c r="W12" i="8"/>
  <c r="V12" i="8"/>
  <c r="W26" i="8"/>
  <c r="V26" i="8"/>
  <c r="W49" i="8"/>
  <c r="V49" i="8"/>
  <c r="W48" i="8"/>
  <c r="V48" i="8"/>
  <c r="W47" i="8"/>
  <c r="V47" i="8"/>
  <c r="W66" i="8"/>
  <c r="V66" i="8"/>
  <c r="W65" i="8"/>
  <c r="V65" i="8"/>
  <c r="W25" i="8"/>
  <c r="V25" i="8"/>
  <c r="W24" i="8"/>
  <c r="V24" i="8"/>
  <c r="W46" i="8"/>
  <c r="V46" i="8"/>
  <c r="W64" i="8"/>
  <c r="V64" i="8"/>
  <c r="W45" i="8"/>
  <c r="V45" i="8"/>
  <c r="W63" i="8"/>
  <c r="V63" i="8"/>
  <c r="W23" i="8"/>
  <c r="V23" i="8"/>
  <c r="W44" i="8"/>
  <c r="V44" i="8"/>
  <c r="W62" i="8"/>
  <c r="V62" i="8"/>
  <c r="W43" i="8"/>
  <c r="V43" i="8"/>
  <c r="W42" i="8"/>
  <c r="V42" i="8"/>
  <c r="W22" i="8"/>
  <c r="V22" i="8"/>
  <c r="W9" i="8"/>
  <c r="V9" i="8"/>
  <c r="W61" i="8"/>
  <c r="V61" i="8"/>
  <c r="W7" i="8"/>
  <c r="V7" i="8"/>
  <c r="W41" i="8"/>
  <c r="V41" i="8"/>
  <c r="W15" i="8"/>
  <c r="V15" i="8"/>
  <c r="W40" i="8"/>
  <c r="V40" i="8"/>
  <c r="W11" i="8"/>
  <c r="V11" i="8"/>
  <c r="W21" i="8"/>
  <c r="V21" i="8"/>
  <c r="W60" i="8"/>
  <c r="V60" i="8"/>
  <c r="W20" i="8"/>
  <c r="V20" i="8"/>
  <c r="W59" i="8"/>
  <c r="V59" i="8"/>
  <c r="W39" i="8"/>
  <c r="V39" i="8"/>
  <c r="W10" i="8"/>
  <c r="V10" i="8"/>
  <c r="W38" i="8"/>
  <c r="V38" i="8"/>
  <c r="W13" i="8"/>
  <c r="V13" i="8"/>
  <c r="W37" i="8"/>
  <c r="V37" i="8"/>
  <c r="W19" i="8"/>
  <c r="V19" i="8"/>
  <c r="W36" i="8"/>
  <c r="V36" i="8"/>
  <c r="W18" i="8"/>
  <c r="V18" i="8"/>
  <c r="W35" i="8"/>
  <c r="V35" i="8"/>
  <c r="W34" i="8"/>
  <c r="V34" i="8"/>
  <c r="D7" i="7"/>
  <c r="D26" i="7"/>
  <c r="D48" i="7"/>
  <c r="D49" i="7"/>
  <c r="D17" i="7"/>
  <c r="D50" i="7"/>
  <c r="D23" i="7"/>
  <c r="D51" i="7"/>
  <c r="D30" i="7"/>
  <c r="D52" i="7"/>
  <c r="D31" i="7"/>
  <c r="D53" i="7"/>
  <c r="D34" i="7"/>
  <c r="D54" i="7"/>
  <c r="D55" i="7"/>
  <c r="D11" i="7"/>
  <c r="D56" i="7"/>
  <c r="D32" i="7"/>
  <c r="D33" i="7"/>
  <c r="D57" i="7"/>
  <c r="D58" i="7"/>
  <c r="D42" i="7"/>
  <c r="D13" i="7"/>
  <c r="D14" i="7"/>
  <c r="D59" i="7"/>
  <c r="D60" i="7"/>
  <c r="D61" i="7"/>
  <c r="D62" i="7"/>
  <c r="D63" i="7"/>
  <c r="D45" i="7"/>
  <c r="D43" i="7"/>
  <c r="D64" i="7"/>
  <c r="D35" i="7"/>
  <c r="D65" i="7"/>
  <c r="D66" i="7"/>
  <c r="D9" i="7"/>
  <c r="D19" i="7"/>
  <c r="D41" i="7"/>
  <c r="D67" i="7"/>
  <c r="D8" i="7"/>
  <c r="D28" i="7"/>
  <c r="D36" i="7"/>
  <c r="D10" i="7"/>
  <c r="D37" i="7"/>
  <c r="D24" i="7"/>
  <c r="D18" i="7"/>
  <c r="D15" i="7"/>
  <c r="D27" i="7"/>
  <c r="D39" i="7"/>
  <c r="D68" i="7"/>
  <c r="D16" i="7"/>
  <c r="D6" i="7"/>
  <c r="D29" i="7"/>
  <c r="D46" i="7"/>
  <c r="D69" i="7"/>
  <c r="D20" i="7"/>
  <c r="D21" i="7"/>
  <c r="D40" i="7"/>
  <c r="D70" i="7"/>
  <c r="D22" i="7"/>
  <c r="D47" i="7"/>
  <c r="D71" i="7"/>
  <c r="D38" i="7"/>
  <c r="D72" i="7"/>
  <c r="D73" i="7"/>
  <c r="D74" i="7"/>
  <c r="D75" i="7"/>
  <c r="D76" i="7"/>
  <c r="D12" i="7"/>
  <c r="D25" i="7"/>
  <c r="D44" i="7"/>
  <c r="C7" i="7"/>
  <c r="C44" i="7"/>
  <c r="C25" i="7"/>
  <c r="C12" i="7"/>
  <c r="C73" i="7"/>
  <c r="C38" i="7"/>
  <c r="C47" i="7"/>
  <c r="C22" i="7"/>
  <c r="C40" i="7"/>
  <c r="C21" i="7"/>
  <c r="C20" i="7"/>
  <c r="C69" i="7"/>
  <c r="C46" i="7"/>
  <c r="C29" i="7"/>
  <c r="C6" i="7"/>
  <c r="C16" i="7"/>
  <c r="C39" i="7"/>
  <c r="C27" i="7"/>
  <c r="C15" i="7"/>
  <c r="C18" i="7"/>
  <c r="C24" i="7"/>
  <c r="C10" i="7"/>
  <c r="C28" i="7"/>
  <c r="C8" i="7"/>
  <c r="C41" i="7"/>
  <c r="C19" i="7"/>
  <c r="C9" i="7"/>
  <c r="C43" i="7"/>
  <c r="C45" i="7"/>
  <c r="C14" i="7"/>
  <c r="C13" i="7"/>
  <c r="C42" i="7"/>
  <c r="C11" i="7"/>
  <c r="C53" i="7"/>
  <c r="C51" i="7"/>
  <c r="C23" i="7"/>
  <c r="C49" i="7"/>
  <c r="C48" i="7"/>
  <c r="C26" i="7"/>
  <c r="N14" i="6"/>
  <c r="N76" i="6"/>
  <c r="N41" i="6"/>
  <c r="N32" i="6"/>
  <c r="N8" i="6"/>
  <c r="N34" i="6"/>
  <c r="N40" i="6"/>
  <c r="N75" i="6"/>
  <c r="N20" i="6"/>
  <c r="N42" i="6"/>
  <c r="N24" i="6"/>
  <c r="N74" i="6"/>
  <c r="N38" i="6"/>
  <c r="N25" i="6"/>
  <c r="N73" i="6"/>
  <c r="N72" i="6"/>
  <c r="N71" i="6"/>
  <c r="N70" i="6"/>
  <c r="N69" i="6"/>
  <c r="N39" i="6"/>
  <c r="N46" i="6"/>
  <c r="N68" i="6"/>
  <c r="N35" i="6"/>
  <c r="N67" i="6"/>
  <c r="N44" i="6"/>
  <c r="N66" i="6"/>
  <c r="N65" i="6"/>
  <c r="N64" i="6"/>
  <c r="N31" i="6"/>
  <c r="N43" i="6"/>
  <c r="N17" i="6"/>
  <c r="N63" i="6"/>
  <c r="N45" i="6"/>
  <c r="N18" i="6"/>
  <c r="N62" i="6"/>
  <c r="N61" i="6"/>
  <c r="N7" i="6"/>
  <c r="N26" i="6"/>
  <c r="N22" i="6"/>
  <c r="N19" i="6"/>
  <c r="N33" i="6"/>
  <c r="N37" i="6"/>
  <c r="N23" i="6"/>
  <c r="N47" i="6"/>
  <c r="N29" i="6"/>
  <c r="N16" i="6"/>
  <c r="N60" i="6"/>
  <c r="N27" i="6"/>
  <c r="N59" i="6"/>
  <c r="N58" i="6"/>
  <c r="N57" i="6"/>
  <c r="N56" i="6"/>
  <c r="N50" i="6"/>
  <c r="N12" i="6"/>
  <c r="N21" i="6"/>
  <c r="N30" i="6"/>
  <c r="N36" i="6"/>
  <c r="N9" i="6"/>
  <c r="N49" i="6"/>
  <c r="N15" i="6"/>
  <c r="N55" i="6"/>
  <c r="N13" i="6"/>
  <c r="N11" i="6"/>
  <c r="N10" i="6"/>
  <c r="N54" i="6"/>
  <c r="N28" i="6"/>
  <c r="N53" i="6"/>
  <c r="N48" i="6"/>
  <c r="N52" i="6"/>
  <c r="N51" i="6"/>
  <c r="E13" i="5"/>
  <c r="E55" i="5"/>
  <c r="E66" i="5"/>
  <c r="E23" i="5"/>
  <c r="E32" i="5"/>
  <c r="E43" i="5"/>
  <c r="E61" i="5"/>
  <c r="E71" i="5"/>
  <c r="E59" i="5"/>
  <c r="E49" i="5"/>
  <c r="E73" i="5"/>
  <c r="E42" i="5"/>
  <c r="E38" i="5"/>
  <c r="E68" i="5"/>
  <c r="E64" i="5"/>
  <c r="E10" i="5"/>
  <c r="E46" i="5"/>
  <c r="E72" i="5"/>
  <c r="E57" i="5"/>
  <c r="E33" i="5"/>
  <c r="E7" i="5"/>
  <c r="E30" i="5"/>
  <c r="E65" i="5"/>
  <c r="E62" i="5"/>
  <c r="E54" i="5"/>
  <c r="E21" i="5"/>
  <c r="E67" i="5"/>
  <c r="E41" i="5"/>
  <c r="E48" i="5"/>
  <c r="E9" i="5"/>
  <c r="E25" i="5"/>
  <c r="E39" i="5"/>
  <c r="E24" i="5"/>
  <c r="E56" i="5"/>
  <c r="E11" i="5"/>
  <c r="E14" i="5"/>
  <c r="E12" i="5"/>
  <c r="E58" i="5"/>
  <c r="E51" i="5"/>
  <c r="E27" i="5"/>
  <c r="E76" i="5"/>
  <c r="E52" i="5"/>
  <c r="E53" i="5"/>
  <c r="E70" i="5"/>
  <c r="E26" i="5"/>
  <c r="E19" i="5"/>
  <c r="E60" i="5"/>
  <c r="E63" i="5"/>
  <c r="E35" i="5"/>
  <c r="E8" i="5"/>
  <c r="E31" i="5"/>
  <c r="E69" i="5"/>
  <c r="E75" i="5"/>
  <c r="E36" i="5"/>
  <c r="E34" i="5"/>
  <c r="E18" i="5"/>
  <c r="E50" i="5"/>
  <c r="E44" i="5"/>
  <c r="E77" i="5"/>
  <c r="E16" i="5"/>
  <c r="E74" i="5"/>
  <c r="E20" i="5"/>
  <c r="E45" i="5"/>
  <c r="E40" i="5"/>
  <c r="E22" i="5"/>
  <c r="E15" i="5"/>
  <c r="E28" i="5"/>
  <c r="E29" i="5"/>
  <c r="E37" i="5"/>
  <c r="E47" i="5"/>
  <c r="E17" i="5"/>
  <c r="M84" i="4"/>
  <c r="L8" i="4"/>
  <c r="L84" i="4"/>
  <c r="J8" i="4"/>
  <c r="J84" i="4"/>
  <c r="I8" i="4"/>
  <c r="I84" i="4"/>
  <c r="H8" i="4"/>
  <c r="H84" i="4"/>
  <c r="F8" i="4"/>
  <c r="F84" i="4"/>
  <c r="E8" i="4"/>
  <c r="E84" i="4"/>
  <c r="D8" i="4"/>
  <c r="D84" i="4"/>
  <c r="C84" i="4"/>
  <c r="M81" i="4"/>
  <c r="M82" i="4"/>
  <c r="L81" i="4"/>
  <c r="L82" i="4"/>
  <c r="L83" i="4"/>
  <c r="J81" i="4"/>
  <c r="J82" i="4"/>
  <c r="J83" i="4"/>
  <c r="I81" i="4"/>
  <c r="I82" i="4"/>
  <c r="I83" i="4"/>
  <c r="H81" i="4"/>
  <c r="H82" i="4"/>
  <c r="H83" i="4"/>
  <c r="F81" i="4"/>
  <c r="F82" i="4"/>
  <c r="F83" i="4"/>
  <c r="E81" i="4"/>
  <c r="E82" i="4"/>
  <c r="E83" i="4"/>
  <c r="D81" i="4"/>
  <c r="D82" i="4"/>
  <c r="C81" i="4"/>
  <c r="C82" i="4"/>
  <c r="C83" i="4"/>
  <c r="R30" i="4"/>
  <c r="S30" i="4"/>
  <c r="T30" i="4"/>
  <c r="U30" i="4"/>
  <c r="W30" i="4"/>
  <c r="R48" i="4"/>
  <c r="S48" i="4"/>
  <c r="T48" i="4"/>
  <c r="U48" i="4"/>
  <c r="W48" i="4"/>
  <c r="R51" i="4"/>
  <c r="S51" i="4"/>
  <c r="T51" i="4"/>
  <c r="U51" i="4"/>
  <c r="W51" i="4"/>
  <c r="R33" i="4"/>
  <c r="S33" i="4"/>
  <c r="T33" i="4"/>
  <c r="U33" i="4"/>
  <c r="W33" i="4"/>
  <c r="R45" i="4"/>
  <c r="S45" i="4"/>
  <c r="T45" i="4"/>
  <c r="U45" i="4"/>
  <c r="W45" i="4"/>
  <c r="R22" i="4"/>
  <c r="S22" i="4"/>
  <c r="T22" i="4"/>
  <c r="U22" i="4"/>
  <c r="W22" i="4"/>
  <c r="R14" i="4"/>
  <c r="S14" i="4"/>
  <c r="T14" i="4"/>
  <c r="U14" i="4"/>
  <c r="W14" i="4"/>
  <c r="R34" i="4"/>
  <c r="S34" i="4"/>
  <c r="T34" i="4"/>
  <c r="U34" i="4"/>
  <c r="W34" i="4"/>
  <c r="V30" i="4"/>
  <c r="X30" i="4"/>
  <c r="Y30" i="4"/>
  <c r="Z30" i="4"/>
  <c r="AA30" i="4"/>
  <c r="AB30" i="4"/>
  <c r="V48" i="4"/>
  <c r="X48" i="4"/>
  <c r="Y48" i="4"/>
  <c r="Z48" i="4"/>
  <c r="AA48" i="4"/>
  <c r="AB48" i="4"/>
  <c r="V51" i="4"/>
  <c r="X51" i="4"/>
  <c r="Y51" i="4"/>
  <c r="Z51" i="4"/>
  <c r="AA51" i="4"/>
  <c r="AB51" i="4"/>
  <c r="V33" i="4"/>
  <c r="X33" i="4"/>
  <c r="Y33" i="4"/>
  <c r="Z33" i="4"/>
  <c r="AA33" i="4"/>
  <c r="AB33" i="4"/>
  <c r="V45" i="4"/>
  <c r="X45" i="4"/>
  <c r="Y45" i="4"/>
  <c r="Z45" i="4"/>
  <c r="AA45" i="4"/>
  <c r="AB45" i="4"/>
  <c r="V22" i="4"/>
  <c r="X22" i="4"/>
  <c r="Y22" i="4"/>
  <c r="Z22" i="4"/>
  <c r="AA22" i="4"/>
  <c r="AB22" i="4"/>
  <c r="V14" i="4"/>
  <c r="X14" i="4"/>
  <c r="Y14" i="4"/>
  <c r="Z14" i="4"/>
  <c r="AA14" i="4"/>
  <c r="AB14" i="4"/>
  <c r="V34" i="4"/>
  <c r="X34" i="4"/>
  <c r="Y34" i="4"/>
  <c r="Z34" i="4"/>
  <c r="AA34" i="4"/>
  <c r="AB34" i="4"/>
  <c r="G8" i="4"/>
  <c r="O7" i="4"/>
  <c r="L90" i="2"/>
  <c r="L89" i="2"/>
  <c r="L88" i="2"/>
  <c r="L87" i="2"/>
  <c r="L86" i="2"/>
  <c r="L85" i="2"/>
  <c r="L84" i="2"/>
  <c r="L83" i="2"/>
  <c r="L82" i="2"/>
  <c r="L81" i="2"/>
  <c r="L80" i="2"/>
  <c r="L77" i="2"/>
  <c r="L76" i="2"/>
  <c r="L75" i="2"/>
  <c r="L74" i="2"/>
  <c r="L73" i="2"/>
  <c r="L72" i="2"/>
  <c r="L71" i="2"/>
  <c r="L70" i="2"/>
  <c r="L69" i="2"/>
  <c r="L68" i="2"/>
  <c r="L67" i="2"/>
  <c r="L66" i="2"/>
  <c r="L65" i="2"/>
  <c r="L64" i="2"/>
  <c r="L63" i="2"/>
  <c r="L62" i="2"/>
  <c r="L61" i="2"/>
  <c r="L60" i="2"/>
  <c r="L59" i="2"/>
  <c r="L58" i="2"/>
  <c r="L57" i="2"/>
  <c r="L56" i="2"/>
  <c r="L55" i="2"/>
  <c r="L54" i="2"/>
  <c r="L53" i="2"/>
  <c r="L52" i="2"/>
  <c r="L51" i="2"/>
  <c r="L50" i="2"/>
  <c r="L49" i="2"/>
  <c r="L48" i="2"/>
  <c r="L47" i="2"/>
  <c r="L46" i="2"/>
  <c r="L45" i="2"/>
  <c r="L44" i="2"/>
  <c r="L43" i="2"/>
  <c r="L42" i="2"/>
  <c r="L41" i="2"/>
  <c r="L40" i="2"/>
  <c r="L39" i="2"/>
  <c r="L38" i="2"/>
  <c r="L37" i="2"/>
  <c r="L36" i="2"/>
  <c r="L35" i="2"/>
  <c r="L34" i="2"/>
  <c r="L33" i="2"/>
  <c r="L32" i="2"/>
  <c r="L31" i="2"/>
  <c r="L30" i="2"/>
  <c r="L29" i="2"/>
  <c r="L28" i="2"/>
  <c r="L27" i="2"/>
  <c r="L26" i="2"/>
  <c r="L25" i="2"/>
  <c r="L24" i="2"/>
  <c r="L23" i="2"/>
  <c r="L22" i="2"/>
  <c r="L21" i="2"/>
  <c r="L20" i="2"/>
  <c r="L19" i="2"/>
  <c r="L18" i="2"/>
  <c r="L17" i="2"/>
  <c r="L16" i="2"/>
  <c r="L15" i="2"/>
  <c r="L14" i="2"/>
  <c r="L13" i="2"/>
  <c r="L12" i="2"/>
  <c r="L11" i="2"/>
  <c r="L10" i="2"/>
  <c r="L9" i="2"/>
  <c r="L8" i="2"/>
  <c r="L7" i="2"/>
  <c r="D58" i="1"/>
  <c r="D29" i="1"/>
  <c r="D49" i="1"/>
  <c r="D63" i="1"/>
  <c r="D44" i="1"/>
  <c r="D42" i="1"/>
  <c r="D78" i="1"/>
  <c r="D43" i="1"/>
  <c r="D13" i="1"/>
  <c r="D19" i="1"/>
  <c r="D8" i="1"/>
  <c r="D23" i="1"/>
  <c r="D33" i="1"/>
  <c r="D17" i="1"/>
  <c r="D53" i="1"/>
  <c r="D14" i="1"/>
  <c r="D75" i="1"/>
  <c r="D46" i="1"/>
  <c r="D48" i="1"/>
  <c r="D34" i="1"/>
  <c r="D39" i="1"/>
  <c r="D12" i="1"/>
  <c r="D57" i="1"/>
  <c r="D28" i="1"/>
  <c r="D74" i="1"/>
  <c r="D59" i="1"/>
  <c r="D24" i="1"/>
  <c r="D30" i="1"/>
  <c r="D25" i="1"/>
  <c r="D10" i="1"/>
  <c r="D66" i="1"/>
  <c r="D47" i="1"/>
  <c r="D15" i="1"/>
  <c r="D51" i="1"/>
  <c r="D67" i="1"/>
  <c r="D73" i="1"/>
  <c r="D21" i="1"/>
  <c r="D16" i="1"/>
  <c r="D62" i="1"/>
  <c r="D9" i="1"/>
  <c r="D50" i="1"/>
  <c r="D69" i="1"/>
  <c r="D11" i="1"/>
  <c r="D22" i="1"/>
  <c r="D40" i="1"/>
  <c r="D37" i="1"/>
  <c r="D36" i="1"/>
  <c r="D54" i="1"/>
  <c r="D77" i="1"/>
  <c r="D45" i="1"/>
  <c r="D60" i="1"/>
  <c r="D41" i="1"/>
  <c r="D70" i="1"/>
  <c r="D32" i="1"/>
  <c r="D72" i="1"/>
  <c r="D55" i="1"/>
  <c r="D31" i="1"/>
  <c r="D64" i="1"/>
  <c r="D56" i="1"/>
  <c r="D76" i="1"/>
  <c r="D52" i="1"/>
  <c r="D65" i="1"/>
  <c r="D27" i="1"/>
  <c r="D35" i="1"/>
  <c r="D71" i="1"/>
  <c r="D61" i="1"/>
  <c r="D68" i="1"/>
  <c r="D18" i="1"/>
  <c r="D20" i="1"/>
  <c r="D26" i="1"/>
  <c r="D38" i="1"/>
  <c r="N9" i="14"/>
  <c r="V9" i="14"/>
  <c r="D83" i="4"/>
  <c r="D79" i="1"/>
  <c r="N26" i="14"/>
  <c r="V26" i="14"/>
  <c r="N10" i="14"/>
  <c r="V10" i="14"/>
  <c r="N25" i="14"/>
  <c r="V25" i="14"/>
  <c r="N21" i="14"/>
  <c r="V21" i="14"/>
  <c r="N35" i="14"/>
  <c r="V35" i="14"/>
  <c r="N13" i="14"/>
  <c r="V13" i="14"/>
  <c r="N34" i="14"/>
  <c r="V34" i="14"/>
  <c r="N6" i="14"/>
  <c r="V6" i="14"/>
  <c r="AC47" i="4"/>
  <c r="AC11" i="4"/>
  <c r="AC21" i="4"/>
  <c r="AC66" i="4"/>
  <c r="AC65" i="4"/>
  <c r="AC26" i="4"/>
  <c r="AC10" i="4"/>
  <c r="AC52" i="4"/>
  <c r="AC13" i="4"/>
  <c r="AC31" i="4"/>
  <c r="AC58" i="4"/>
  <c r="AC73" i="4"/>
  <c r="AC57" i="4"/>
  <c r="D5" i="6"/>
  <c r="C17" i="6"/>
  <c r="N24" i="14"/>
  <c r="V24" i="14"/>
  <c r="N36" i="14"/>
  <c r="V36" i="14"/>
  <c r="N33" i="14"/>
  <c r="V33" i="14"/>
  <c r="D5" i="7"/>
  <c r="E76" i="7"/>
  <c r="G76" i="7"/>
  <c r="E10" i="7"/>
  <c r="G10" i="7"/>
  <c r="E21" i="7"/>
  <c r="G21" i="7"/>
  <c r="E46" i="7"/>
  <c r="G46" i="7"/>
  <c r="E41" i="7"/>
  <c r="G41" i="7"/>
  <c r="E18" i="7"/>
  <c r="G18" i="7"/>
  <c r="E54" i="7"/>
  <c r="G54" i="7"/>
  <c r="AC9" i="4"/>
  <c r="AC59" i="4"/>
  <c r="AC55" i="4"/>
  <c r="AC77" i="4"/>
  <c r="N12" i="14"/>
  <c r="V12" i="14"/>
  <c r="N8" i="14"/>
  <c r="V8" i="14"/>
  <c r="N22" i="14"/>
  <c r="V22" i="14"/>
  <c r="N29" i="14"/>
  <c r="V29" i="14"/>
  <c r="N5" i="14"/>
  <c r="V5" i="14"/>
  <c r="N18" i="14"/>
  <c r="V18" i="14"/>
  <c r="N37" i="14"/>
  <c r="V37" i="14"/>
  <c r="N14" i="14"/>
  <c r="V14" i="14"/>
  <c r="N16" i="14"/>
  <c r="V16" i="14"/>
  <c r="N19" i="14"/>
  <c r="V19" i="14"/>
  <c r="N20" i="14"/>
  <c r="V20" i="14"/>
  <c r="N28" i="14"/>
  <c r="V28" i="14"/>
  <c r="N30" i="14"/>
  <c r="V30" i="14"/>
  <c r="N31" i="14"/>
  <c r="V31" i="14"/>
  <c r="M83" i="4"/>
  <c r="AC49" i="4"/>
  <c r="AC53" i="4"/>
  <c r="AC74" i="4"/>
  <c r="AC18" i="4"/>
  <c r="AC22" i="4"/>
  <c r="AC78" i="4"/>
  <c r="AC50" i="4"/>
  <c r="AC39" i="4"/>
  <c r="AC44" i="4"/>
  <c r="N7" i="14"/>
  <c r="V7" i="14"/>
  <c r="N17" i="14"/>
  <c r="V17" i="14"/>
  <c r="N27" i="14"/>
  <c r="V27" i="14"/>
  <c r="N32" i="14"/>
  <c r="V32" i="14"/>
  <c r="N11" i="14"/>
  <c r="V11" i="14"/>
  <c r="N15" i="14"/>
  <c r="V15" i="14"/>
  <c r="N23" i="14"/>
  <c r="V23" i="14"/>
  <c r="N38" i="14"/>
  <c r="V38" i="14"/>
  <c r="AC56" i="4"/>
  <c r="AC46" i="4"/>
  <c r="AC28" i="4"/>
  <c r="AC17" i="4"/>
  <c r="AC75" i="4"/>
  <c r="AC33" i="4"/>
  <c r="AC30" i="4"/>
  <c r="AC37" i="4"/>
  <c r="AC45" i="4"/>
  <c r="AC54" i="4"/>
  <c r="AC51" i="4"/>
  <c r="AC76" i="4"/>
  <c r="AC35" i="4"/>
  <c r="AC61" i="4"/>
  <c r="AC68" i="4"/>
  <c r="AC48" i="4"/>
  <c r="AC40" i="4"/>
  <c r="AC20" i="4"/>
  <c r="AC62" i="4"/>
  <c r="AC79" i="4"/>
  <c r="AC25" i="4"/>
  <c r="AC63" i="4"/>
  <c r="AC29" i="4"/>
  <c r="AC15" i="4"/>
  <c r="AC12" i="4"/>
  <c r="AC42" i="4"/>
  <c r="AC24" i="4"/>
  <c r="AC19" i="4"/>
  <c r="AC38" i="4"/>
  <c r="AC34" i="4"/>
  <c r="AC72" i="4"/>
  <c r="AC43" i="4"/>
  <c r="AC23" i="4"/>
  <c r="AC36" i="4"/>
  <c r="AC41" i="4"/>
  <c r="AC71" i="4"/>
  <c r="AC60" i="4"/>
  <c r="AC70" i="4"/>
  <c r="AC27" i="4"/>
  <c r="AC67" i="4"/>
  <c r="AC16" i="4"/>
  <c r="AC64" i="4"/>
  <c r="AC69" i="4"/>
  <c r="AC32" i="4"/>
  <c r="AC14" i="4"/>
  <c r="C9" i="6"/>
  <c r="C42" i="6"/>
  <c r="C30" i="6"/>
  <c r="C23" i="6"/>
  <c r="C48" i="6"/>
  <c r="C19" i="6"/>
  <c r="C14" i="6"/>
  <c r="C35" i="6"/>
  <c r="C44" i="6"/>
  <c r="C58" i="6"/>
  <c r="C45" i="6"/>
  <c r="C33" i="6"/>
  <c r="C54" i="6"/>
  <c r="C31" i="6"/>
  <c r="C13" i="6"/>
  <c r="C70" i="6"/>
  <c r="C68" i="6"/>
  <c r="C29" i="6"/>
  <c r="C43" i="6"/>
  <c r="C24" i="6"/>
  <c r="C69" i="6"/>
  <c r="C62" i="6"/>
  <c r="C26" i="6"/>
  <c r="C11" i="6"/>
  <c r="C73" i="6"/>
  <c r="C16" i="6"/>
  <c r="C8" i="6"/>
  <c r="C51" i="6"/>
  <c r="E61" i="7"/>
  <c r="G61" i="7"/>
  <c r="E67" i="7"/>
  <c r="G67" i="7"/>
  <c r="E71" i="7"/>
  <c r="G71" i="7"/>
  <c r="E25" i="7"/>
  <c r="G25" i="7"/>
  <c r="E49" i="7"/>
  <c r="G49" i="7"/>
  <c r="E19" i="7"/>
  <c r="G19" i="7"/>
  <c r="E74" i="7"/>
  <c r="G74" i="7"/>
  <c r="E53" i="7"/>
  <c r="G53" i="7"/>
  <c r="E24" i="7"/>
  <c r="G24" i="7"/>
  <c r="E33" i="7"/>
  <c r="G33" i="7"/>
  <c r="E57" i="7"/>
  <c r="G57" i="7"/>
  <c r="E29" i="7"/>
  <c r="G29" i="7"/>
  <c r="E27" i="7"/>
  <c r="G27" i="7"/>
  <c r="E62" i="7"/>
  <c r="G62" i="7"/>
  <c r="E47" i="7"/>
  <c r="G47" i="7"/>
  <c r="E20" i="7"/>
  <c r="G20" i="7"/>
  <c r="C56" i="6"/>
  <c r="C39" i="6"/>
  <c r="C53" i="6"/>
  <c r="C61" i="6"/>
  <c r="C32" i="6"/>
  <c r="C47" i="6"/>
  <c r="C74" i="6"/>
  <c r="C15" i="6"/>
  <c r="C64" i="6"/>
  <c r="C66" i="6"/>
  <c r="C41" i="6"/>
  <c r="C20" i="6"/>
  <c r="C50" i="6"/>
  <c r="C75" i="6"/>
  <c r="C71" i="6"/>
  <c r="C46" i="6"/>
  <c r="C6" i="6"/>
  <c r="C67" i="6"/>
  <c r="C76" i="6"/>
  <c r="C34" i="6"/>
  <c r="C59" i="6"/>
  <c r="C7" i="6"/>
  <c r="C25" i="6"/>
  <c r="C28" i="6"/>
  <c r="C55" i="6"/>
  <c r="C38" i="6"/>
  <c r="C18" i="6"/>
  <c r="C22" i="6"/>
  <c r="C60" i="6"/>
  <c r="C72" i="6"/>
  <c r="C10" i="6"/>
  <c r="C57" i="6"/>
  <c r="C36" i="6"/>
  <c r="C52" i="6"/>
  <c r="C49" i="6"/>
  <c r="C40" i="6"/>
  <c r="C37" i="6"/>
  <c r="C63" i="6"/>
  <c r="C27" i="6"/>
  <c r="C65" i="6"/>
  <c r="C21" i="6"/>
  <c r="C12" i="6"/>
  <c r="B24" i="6"/>
  <c r="B78" i="5"/>
  <c r="B79" i="5"/>
  <c r="E39" i="7"/>
  <c r="G39" i="7"/>
  <c r="E15" i="7"/>
  <c r="G15" i="7"/>
  <c r="E16" i="7"/>
  <c r="G16" i="7"/>
  <c r="E66" i="7"/>
  <c r="G66" i="7"/>
  <c r="E38" i="7"/>
  <c r="G38" i="7"/>
  <c r="E51" i="7"/>
  <c r="G51" i="7"/>
  <c r="E30" i="7"/>
  <c r="G30" i="7"/>
  <c r="E32" i="7"/>
  <c r="G32" i="7"/>
  <c r="E9" i="7"/>
  <c r="G9" i="7"/>
  <c r="E17" i="7"/>
  <c r="G17" i="7"/>
  <c r="E12" i="7"/>
  <c r="G12" i="7"/>
  <c r="E23" i="7"/>
  <c r="G23" i="7"/>
  <c r="E44" i="7"/>
  <c r="G44" i="7"/>
  <c r="E11" i="7"/>
  <c r="G11" i="7"/>
  <c r="E56" i="7"/>
  <c r="G56" i="7"/>
  <c r="E60" i="7"/>
  <c r="G60" i="7"/>
  <c r="E7" i="7"/>
  <c r="G7" i="7"/>
  <c r="E37" i="7"/>
  <c r="G37" i="7"/>
  <c r="E34" i="7"/>
  <c r="G34" i="7"/>
  <c r="E50" i="7"/>
  <c r="G50" i="7"/>
  <c r="E55" i="7"/>
  <c r="G55" i="7"/>
  <c r="E52" i="7"/>
  <c r="G52" i="7"/>
  <c r="E14" i="7"/>
  <c r="G14" i="7"/>
  <c r="E59" i="7"/>
  <c r="G59" i="7"/>
  <c r="E36" i="7"/>
  <c r="G36" i="7"/>
  <c r="E26" i="7"/>
  <c r="G26" i="7"/>
  <c r="E6" i="7"/>
  <c r="G6" i="7"/>
  <c r="E58" i="7"/>
  <c r="G58" i="7"/>
  <c r="E42" i="7"/>
  <c r="G42" i="7"/>
  <c r="E13" i="7"/>
  <c r="G13" i="7"/>
  <c r="E65" i="7"/>
  <c r="G65" i="7"/>
  <c r="E64" i="7"/>
  <c r="G64" i="7"/>
  <c r="E35" i="7"/>
  <c r="G35" i="7"/>
  <c r="E40" i="7"/>
  <c r="G40" i="7"/>
  <c r="E48" i="7"/>
  <c r="G48" i="7"/>
  <c r="E22" i="7"/>
  <c r="G22" i="7"/>
  <c r="E63" i="7"/>
  <c r="G63" i="7"/>
  <c r="E45" i="7"/>
  <c r="G45" i="7"/>
  <c r="E43" i="7"/>
  <c r="G43" i="7"/>
  <c r="E68" i="7"/>
  <c r="G68" i="7"/>
  <c r="E8" i="7"/>
  <c r="G8" i="7"/>
  <c r="E28" i="7"/>
  <c r="G28" i="7"/>
  <c r="E31" i="7"/>
  <c r="G31" i="7"/>
  <c r="E69" i="7"/>
  <c r="G69" i="7"/>
  <c r="E70" i="7"/>
  <c r="G70" i="7"/>
  <c r="E72" i="7"/>
  <c r="G72" i="7"/>
  <c r="E73" i="7"/>
  <c r="G73" i="7"/>
  <c r="E75" i="7"/>
  <c r="G75" i="7"/>
  <c r="AD66" i="4"/>
  <c r="AD18" i="4"/>
  <c r="AD39" i="4"/>
  <c r="AD25" i="4"/>
  <c r="AD22" i="4"/>
  <c r="AD69" i="4"/>
  <c r="AD14" i="4"/>
  <c r="AD17" i="4"/>
  <c r="AD63" i="4"/>
  <c r="AD16" i="4"/>
  <c r="AD20" i="4"/>
  <c r="AD67" i="4"/>
  <c r="AD50" i="4"/>
  <c r="AD71" i="4"/>
  <c r="AD42" i="4"/>
  <c r="AD46" i="4"/>
  <c r="AD65" i="4"/>
  <c r="AD40" i="4"/>
  <c r="AD27" i="4"/>
  <c r="AD19" i="4"/>
  <c r="AD79" i="4"/>
  <c r="AD11" i="4"/>
  <c r="AD61" i="4"/>
  <c r="AD78" i="4"/>
  <c r="AD10" i="4"/>
  <c r="AD44" i="4"/>
  <c r="AD21" i="4"/>
  <c r="AD36" i="4"/>
  <c r="AD15" i="4"/>
  <c r="AD77" i="4"/>
  <c r="AD26" i="4"/>
  <c r="AD31" i="4"/>
  <c r="AD59" i="4"/>
  <c r="AD12" i="4"/>
  <c r="AD33" i="4"/>
  <c r="AD45" i="4"/>
  <c r="AD62" i="4"/>
  <c r="AD70" i="4"/>
  <c r="AD56" i="4"/>
  <c r="AD72" i="4"/>
  <c r="AD73" i="4"/>
  <c r="AD60" i="4"/>
  <c r="AD24" i="4"/>
  <c r="AD68" i="4"/>
  <c r="AD54" i="4"/>
  <c r="AD76" i="4"/>
  <c r="AD34" i="4"/>
  <c r="AD43" i="4"/>
  <c r="AD53" i="4"/>
  <c r="AD47" i="4"/>
  <c r="AD74" i="4"/>
  <c r="AD58" i="4"/>
  <c r="AD37" i="4"/>
  <c r="AD13" i="4"/>
  <c r="AD41" i="4"/>
  <c r="AD38" i="4"/>
  <c r="AD35" i="4"/>
  <c r="AD30" i="4"/>
  <c r="AD32" i="4"/>
  <c r="AD29" i="4"/>
  <c r="AD48" i="4"/>
  <c r="AD9" i="4"/>
  <c r="AD23" i="4"/>
  <c r="AD49" i="4"/>
  <c r="AD28" i="4"/>
  <c r="AD55" i="4"/>
  <c r="AD51" i="4"/>
  <c r="AD52" i="4"/>
  <c r="AD64" i="4"/>
  <c r="AD57" i="4"/>
  <c r="AD75" i="4"/>
  <c r="B29" i="6"/>
  <c r="B23" i="6"/>
  <c r="B54" i="6"/>
  <c r="B19" i="6"/>
  <c r="B13" i="6"/>
  <c r="B69" i="6"/>
  <c r="B63" i="6"/>
  <c r="B21" i="6"/>
  <c r="B58" i="6"/>
  <c r="B37" i="6"/>
  <c r="B60" i="6"/>
  <c r="B59" i="6"/>
  <c r="B50" i="6"/>
  <c r="B32" i="6"/>
  <c r="B17" i="6"/>
  <c r="B42" i="6"/>
  <c r="B16" i="6"/>
  <c r="B40" i="6"/>
  <c r="B22" i="6"/>
  <c r="B34" i="6"/>
  <c r="B20" i="6"/>
  <c r="B61" i="6"/>
  <c r="B51" i="6"/>
  <c r="B8" i="6"/>
  <c r="B26" i="6"/>
  <c r="B49" i="6"/>
  <c r="B18" i="6"/>
  <c r="B76" i="6"/>
  <c r="B41" i="6"/>
  <c r="B53" i="6"/>
  <c r="B73" i="6"/>
  <c r="B11" i="6"/>
  <c r="B68" i="6"/>
  <c r="B12" i="6"/>
  <c r="B52" i="6"/>
  <c r="B38" i="6"/>
  <c r="B67" i="6"/>
  <c r="B66" i="6"/>
  <c r="B39" i="6"/>
  <c r="B45" i="6"/>
  <c r="B36" i="6"/>
  <c r="B6" i="6"/>
  <c r="B56" i="6"/>
  <c r="B31" i="6"/>
  <c r="B35" i="6"/>
  <c r="B65" i="6"/>
  <c r="B57" i="6"/>
  <c r="B28" i="6"/>
  <c r="B46" i="6"/>
  <c r="B15" i="6"/>
  <c r="B30" i="6"/>
  <c r="B33" i="6"/>
  <c r="B55" i="6"/>
  <c r="B64" i="6"/>
  <c r="B70" i="6"/>
  <c r="B44" i="6"/>
  <c r="B48" i="6"/>
  <c r="B27" i="6"/>
  <c r="B10" i="6"/>
  <c r="B25" i="6"/>
  <c r="B71" i="6"/>
  <c r="B74" i="6"/>
  <c r="B9" i="6"/>
  <c r="B62" i="6"/>
  <c r="B72" i="6"/>
  <c r="B7" i="6"/>
  <c r="B75" i="6"/>
  <c r="B47" i="6"/>
  <c r="B43" i="6"/>
  <c r="B14" i="6"/>
  <c r="B5" i="14"/>
  <c r="B6" i="14"/>
  <c r="B7" i="14"/>
  <c r="B8" i="14"/>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alcChain>
</file>

<file path=xl/comments1.xml><?xml version="1.0" encoding="utf-8"?>
<comments xmlns="http://schemas.openxmlformats.org/spreadsheetml/2006/main">
  <authors>
    <author>Hastie, James</author>
  </authors>
  <commentList>
    <comment ref="M8" authorId="0" shapeId="0">
      <text>
        <r>
          <rPr>
            <b/>
            <sz val="9"/>
            <color indexed="81"/>
            <rFont val="Tahoma"/>
            <family val="2"/>
          </rPr>
          <t>Hastie, James:</t>
        </r>
        <r>
          <rPr>
            <sz val="9"/>
            <color indexed="81"/>
            <rFont val="Tahoma"/>
            <family val="2"/>
          </rPr>
          <t xml:space="preserve">
Value used for species that have not had benchmark assessments previously</t>
        </r>
      </text>
    </comment>
  </commentList>
</comments>
</file>

<file path=xl/sharedStrings.xml><?xml version="1.0" encoding="utf-8"?>
<sst xmlns="http://schemas.openxmlformats.org/spreadsheetml/2006/main" count="2602" uniqueCount="620">
  <si>
    <t>Many important commercial species receive a '0' factor score for recreational, while the reverse is rarely the case.</t>
  </si>
  <si>
    <t>Without placeing considerably more weight on the commercial factor, several of the top commercial species end up in the bottom-3rd of the overall rankings.</t>
  </si>
  <si>
    <t>Comm</t>
  </si>
  <si>
    <t>Rec Score</t>
  </si>
  <si>
    <t xml:space="preserve">Factor </t>
  </si>
  <si>
    <t>Overall</t>
  </si>
  <si>
    <t>Score</t>
  </si>
  <si>
    <t>Rank</t>
  </si>
  <si>
    <t>Species</t>
  </si>
  <si>
    <t>Comm score</t>
  </si>
  <si>
    <t>Diff.</t>
  </si>
  <si>
    <t>Average of  all values in column -&gt;</t>
  </si>
  <si>
    <t>Sablefish (coastwide)</t>
  </si>
  <si>
    <t>Black rockfish</t>
  </si>
  <si>
    <t>Dover sole</t>
  </si>
  <si>
    <t>Lingcod (coastwide)</t>
  </si>
  <si>
    <t>Petrale sole</t>
  </si>
  <si>
    <t>Vermilion Rockfish</t>
  </si>
  <si>
    <t>Blue Rockfish</t>
  </si>
  <si>
    <t>Gopher Rockfish</t>
  </si>
  <si>
    <t>Copper Rockfish</t>
  </si>
  <si>
    <t>Longnose Skate</t>
  </si>
  <si>
    <t>Brown Rockfish</t>
  </si>
  <si>
    <t>Quillback Rockfish</t>
  </si>
  <si>
    <t>Cabezon</t>
  </si>
  <si>
    <t>Arrowtooth flounder</t>
  </si>
  <si>
    <t>Yelloweye Rockfish</t>
  </si>
  <si>
    <t>Pacific Sanddab</t>
  </si>
  <si>
    <t>Olive Rockfish</t>
  </si>
  <si>
    <t>Kelp Greenling</t>
  </si>
  <si>
    <t>Rex Sole</t>
  </si>
  <si>
    <t>Starry Rockfish</t>
  </si>
  <si>
    <t>Black and Yellow Rockfish</t>
  </si>
  <si>
    <t>Blackgill Rockfish</t>
  </si>
  <si>
    <t>Kelp Rockfish</t>
  </si>
  <si>
    <t>China Rockfish</t>
  </si>
  <si>
    <t>Widow Rockfish</t>
  </si>
  <si>
    <t>Treefish Rockfish</t>
  </si>
  <si>
    <t>Greenspotted Rockfish</t>
  </si>
  <si>
    <t>Grass Rockfish</t>
  </si>
  <si>
    <t>Squarespot Rockfish</t>
  </si>
  <si>
    <t>Speckled Rockfish</t>
  </si>
  <si>
    <t>Shortraker Rockfish</t>
  </si>
  <si>
    <t>Leopard Shark</t>
  </si>
  <si>
    <t>Darkblotched rockfish</t>
  </si>
  <si>
    <t>Flag Rockfish</t>
  </si>
  <si>
    <t>Tiger Rockfish</t>
  </si>
  <si>
    <t>Rougheye Rockfish</t>
  </si>
  <si>
    <t>Canary rockfish</t>
  </si>
  <si>
    <t>Sand Sole</t>
  </si>
  <si>
    <t>English sole</t>
  </si>
  <si>
    <t>Honeycomb Rockfish</t>
  </si>
  <si>
    <t>Pacific ocean perch</t>
  </si>
  <si>
    <t>Bank Rockfish</t>
  </si>
  <si>
    <t>Rosy Rockfish</t>
  </si>
  <si>
    <t>Spiny dogfish</t>
  </si>
  <si>
    <t>Greenstriped Rockfish</t>
  </si>
  <si>
    <t>Starry flounder</t>
  </si>
  <si>
    <t>Redbanded Rockfish</t>
  </si>
  <si>
    <t>Splitnose Rockfish</t>
  </si>
  <si>
    <t>Rock Sole</t>
  </si>
  <si>
    <t>Aurora Rockfish</t>
  </si>
  <si>
    <t>Greenblotched Rockfish</t>
  </si>
  <si>
    <t>Big Skate</t>
  </si>
  <si>
    <t>Calico Rockfish</t>
  </si>
  <si>
    <t>Yellowmouth Rockfish</t>
  </si>
  <si>
    <t>Butter Sole</t>
  </si>
  <si>
    <t>Sharpchin Rockfish</t>
  </si>
  <si>
    <t>Curlfin sole</t>
  </si>
  <si>
    <t>Rosethorn Rockfish</t>
  </si>
  <si>
    <t>Flathead Sole</t>
  </si>
  <si>
    <t>Redstripe Rockfish</t>
  </si>
  <si>
    <t>Silvergray Rockfish</t>
  </si>
  <si>
    <t>Stripetail Rockfish</t>
  </si>
  <si>
    <t>Shortbelly Rockfish</t>
  </si>
  <si>
    <t>Sum of values</t>
  </si>
  <si>
    <t>Number of non-zero entries</t>
  </si>
  <si>
    <t>Average of non-zero values -&gt;</t>
  </si>
  <si>
    <t xml:space="preserve">Other potential </t>
  </si>
  <si>
    <t>Commercial Landings</t>
  </si>
  <si>
    <t>Recreational Landings</t>
  </si>
  <si>
    <t>Total</t>
  </si>
  <si>
    <t>candidates for</t>
  </si>
  <si>
    <t>Sum of 2010-14 mt</t>
  </si>
  <si>
    <t>2010-14</t>
  </si>
  <si>
    <t>exclusion from</t>
  </si>
  <si>
    <t>CA</t>
  </si>
  <si>
    <t>OR</t>
  </si>
  <si>
    <t>WA</t>
  </si>
  <si>
    <t>Landed mt</t>
  </si>
  <si>
    <t>the process</t>
  </si>
  <si>
    <t>(total of 49 without these)</t>
  </si>
  <si>
    <t xml:space="preserve">California scorpionfish </t>
  </si>
  <si>
    <t>Removed from Prioritization Analysis</t>
  </si>
  <si>
    <t>Mexican rockfish</t>
  </si>
  <si>
    <t>Pink rockfish</t>
  </si>
  <si>
    <t>Chameleon rockfish</t>
  </si>
  <si>
    <t>Pinkrose rockfish</t>
  </si>
  <si>
    <t>Bronzespotted rockfish</t>
  </si>
  <si>
    <t>Freckled rockfish</t>
  </si>
  <si>
    <t>Pygmy rockfish</t>
  </si>
  <si>
    <t>Halfbanded Rockfish</t>
  </si>
  <si>
    <t>Dusky rockfish</t>
  </si>
  <si>
    <t xml:space="preserve">Dwarf-Red rockfish </t>
  </si>
  <si>
    <t xml:space="preserve">Puget Sound rockfish </t>
  </si>
  <si>
    <t>Other Excluded Species</t>
  </si>
  <si>
    <t>International assessment process</t>
  </si>
  <si>
    <t>Ecosystem species</t>
  </si>
  <si>
    <t>All Grenadiers</t>
  </si>
  <si>
    <t>All skates other than Longnose and Big</t>
  </si>
  <si>
    <t xml:space="preserve">Finescale codling (aka Pacific flatnose)  </t>
  </si>
  <si>
    <t xml:space="preserve">Soupfin shark	 </t>
  </si>
  <si>
    <t xml:space="preserve">Spotted Ratfish 	 </t>
  </si>
  <si>
    <t>Not in Groundifsh FMP</t>
  </si>
  <si>
    <t>C-o sole</t>
  </si>
  <si>
    <t>Deepsea sole</t>
  </si>
  <si>
    <t>Fantail sole</t>
  </si>
  <si>
    <t>Hornyhead turbot</t>
  </si>
  <si>
    <t>Longfin sanddab</t>
  </si>
  <si>
    <t>Slender sole</t>
  </si>
  <si>
    <t>Walleye pollock</t>
  </si>
  <si>
    <t>Category</t>
  </si>
  <si>
    <t>Factors</t>
  </si>
  <si>
    <t>FISHERY Importance</t>
  </si>
  <si>
    <t>0-10</t>
  </si>
  <si>
    <t>LOG(1+1000*Rev)</t>
  </si>
  <si>
    <t xml:space="preserve"> </t>
  </si>
  <si>
    <t>LOG(1+1000*Wt*Mt)</t>
  </si>
  <si>
    <t>Importance to Subsistence</t>
  </si>
  <si>
    <t>Non-Catch Value</t>
  </si>
  <si>
    <t>Emphasis on nearness to shore, appearance, southerly distribution</t>
  </si>
  <si>
    <t>Rebuilding Status</t>
  </si>
  <si>
    <t>STOCK Status</t>
  </si>
  <si>
    <t>Relative Stock Abundance</t>
  </si>
  <si>
    <t>1-10</t>
  </si>
  <si>
    <t>Relative Fishing Mortality</t>
  </si>
  <si>
    <t>Relevant New Type of Information Available</t>
  </si>
  <si>
    <t>TARGET Freq</t>
  </si>
  <si>
    <t>Extraction from assessment data</t>
  </si>
  <si>
    <t>Value</t>
  </si>
  <si>
    <t>Stock Variability</t>
  </si>
  <si>
    <t>-1 to +1</t>
  </si>
  <si>
    <t>Fishery Importance</t>
  </si>
  <si>
    <t>Ecosystem Importance</t>
  </si>
  <si>
    <t>Weighted Factor Scores</t>
  </si>
  <si>
    <t>Tribal</t>
  </si>
  <si>
    <t>Non-</t>
  </si>
  <si>
    <t>Rebuild</t>
  </si>
  <si>
    <t>Depl</t>
  </si>
  <si>
    <t xml:space="preserve">Harvest </t>
  </si>
  <si>
    <t xml:space="preserve">Trophic </t>
  </si>
  <si>
    <t>New</t>
  </si>
  <si>
    <t>Years</t>
  </si>
  <si>
    <t>Unexp</t>
  </si>
  <si>
    <t>Weighted</t>
  </si>
  <si>
    <t>Last</t>
  </si>
  <si>
    <t>Factor</t>
  </si>
  <si>
    <t>Catch</t>
  </si>
  <si>
    <t>Status</t>
  </si>
  <si>
    <t>level</t>
  </si>
  <si>
    <t>Info</t>
  </si>
  <si>
    <t>Beyond</t>
  </si>
  <si>
    <t>Trend</t>
  </si>
  <si>
    <t>Assessment</t>
  </si>
  <si>
    <t>score</t>
  </si>
  <si>
    <t>Target</t>
  </si>
  <si>
    <t>Sum of wts</t>
  </si>
  <si>
    <t>X</t>
  </si>
  <si>
    <t>2013 DM</t>
  </si>
  <si>
    <t>Sunset issue</t>
  </si>
  <si>
    <t>Pink shading indicates no prior benchmark</t>
  </si>
  <si>
    <t>2010-14 Coastwide</t>
  </si>
  <si>
    <t>Max value</t>
  </si>
  <si>
    <t>* not including revenue from tribal landings</t>
  </si>
  <si>
    <t>Coast -</t>
  </si>
  <si>
    <t>Min. St.</t>
  </si>
  <si>
    <t>California</t>
  </si>
  <si>
    <t>Oregon</t>
  </si>
  <si>
    <t>Washington</t>
  </si>
  <si>
    <t>All HKL+POT</t>
  </si>
  <si>
    <t>FG</t>
  </si>
  <si>
    <t>Relative weights</t>
  </si>
  <si>
    <t>Pseudo values</t>
  </si>
  <si>
    <t xml:space="preserve"> (per-fish value</t>
  </si>
  <si>
    <t>Landed catch mts</t>
  </si>
  <si>
    <t>(landed mts * rel. weights)</t>
  </si>
  <si>
    <t>to anglers)</t>
  </si>
  <si>
    <t>Sum from 2010-14</t>
  </si>
  <si>
    <t>Coastwide</t>
  </si>
  <si>
    <t>Gray shading reflects less than 0.5 mt landed catch</t>
  </si>
  <si>
    <t>Blue shading reflects less than 0.5 mt landed catch</t>
  </si>
  <si>
    <t>Subsistence</t>
  </si>
  <si>
    <t>Tribal "Commercial"</t>
  </si>
  <si>
    <t>Initial</t>
  </si>
  <si>
    <t>From tribal feedback to NOAA habitat evaluation</t>
  </si>
  <si>
    <t>Revenue (2010-15)</t>
  </si>
  <si>
    <t>added to</t>
  </si>
  <si>
    <t>Dollars</t>
  </si>
  <si>
    <t>$ rank</t>
  </si>
  <si>
    <t>initial</t>
  </si>
  <si>
    <t>Rationale</t>
  </si>
  <si>
    <t>Critical comp. of treaty areas</t>
  </si>
  <si>
    <t>Not prevalent in treaty areas</t>
  </si>
  <si>
    <t>Tribal subsistence harvest</t>
  </si>
  <si>
    <t>Less critical in treaty areas</t>
  </si>
  <si>
    <r>
      <rPr>
        <b/>
        <sz val="14"/>
        <color theme="1"/>
        <rFont val="Calibri"/>
        <family val="2"/>
        <scheme val="minor"/>
      </rPr>
      <t>Factor Score for Choke Species and Constituent Demand</t>
    </r>
  </si>
  <si>
    <t>A Constituent Demand score is applied on the basis of a stock being considerably more important (higher ranked) to a geographic or fleet subset than in the overall commercial or recreational rankings</t>
  </si>
  <si>
    <t>Greater</t>
  </si>
  <si>
    <t xml:space="preserve">Overall </t>
  </si>
  <si>
    <t>Data and rankings used to evaluate Consituent Demand</t>
  </si>
  <si>
    <t>Choke</t>
  </si>
  <si>
    <t>Importance to a</t>
  </si>
  <si>
    <t>Recreational score ranks</t>
  </si>
  <si>
    <t>Sub-area</t>
  </si>
  <si>
    <t>stock</t>
  </si>
  <si>
    <t>sub-fleet/area</t>
  </si>
  <si>
    <t>$ Rank</t>
  </si>
  <si>
    <t>difference</t>
  </si>
  <si>
    <t>*</t>
  </si>
  <si>
    <t>**</t>
  </si>
  <si>
    <t>#</t>
  </si>
  <si>
    <t>*#</t>
  </si>
  <si>
    <t>##</t>
  </si>
  <si>
    <t>Rebuilding</t>
  </si>
  <si>
    <t>Not in rebuilding</t>
  </si>
  <si>
    <t>Recently rebuilt stock, but catch history impacted by previous rebuilding restrictions</t>
  </si>
  <si>
    <t>Projected to rebuild in over 20 years</t>
  </si>
  <si>
    <t>Projected to rebuild within 20 years</t>
  </si>
  <si>
    <t>In rebuilding and projected to be rebuilt by next assessment</t>
  </si>
  <si>
    <t>Primary non-catch value is, at this time, interpreted to be from in situ viewing; suggesting an emphasis on nearness to shore, appearance, southerly distribution, and abundance</t>
  </si>
  <si>
    <t>Other traditional sources of non-use value, such as existence or option values, are assumed to be adequately covered by the effectiveness of the FMP's harvest policy</t>
  </si>
  <si>
    <t>Non-catch</t>
  </si>
  <si>
    <t>Combined poundage</t>
  </si>
  <si>
    <t>Rec lbs</t>
  </si>
  <si>
    <t>Comm lbs / 100</t>
  </si>
  <si>
    <t>Stock</t>
  </si>
  <si>
    <t>Dep %</t>
  </si>
  <si>
    <t>PSA</t>
  </si>
  <si>
    <t>Scoring of Stock Spawning Biomass Status</t>
  </si>
  <si>
    <t>• 5 points = stock is overfished and show signs of decline</t>
  </si>
  <si>
    <t>As expanded and used here, providing a 10-point range</t>
  </si>
  <si>
    <t>25% for flatfish, 40% for all other groundfish stocks</t>
  </si>
  <si>
    <t>12.5% for flatfish, 25% for all other groundfish stocks</t>
  </si>
  <si>
    <t>Catch % of OFL</t>
  </si>
  <si>
    <t>Factor Score
 1-10</t>
  </si>
  <si>
    <t>Scoring of Stock Harvest Status</t>
  </si>
  <si>
    <t>• 5 points = stock has been determined to be experiencing overfishing</t>
  </si>
  <si>
    <t>no OFLc</t>
  </si>
  <si>
    <t>Non-benchmark area</t>
  </si>
  <si>
    <t>Bocaccio Rockfish</t>
  </si>
  <si>
    <t>Chilipepper Rockfish</t>
  </si>
  <si>
    <t>Yellowtail Rockfish</t>
  </si>
  <si>
    <t>Less that 0.3 mt average total mortality for 2012-14</t>
  </si>
  <si>
    <t>Bronzespotted Rockfish</t>
  </si>
  <si>
    <t>Chameleon Rockfish</t>
  </si>
  <si>
    <t>Freckled Rockfish</t>
  </si>
  <si>
    <t>Harlequin Rockfish</t>
  </si>
  <si>
    <t>Mexican Rockfish</t>
  </si>
  <si>
    <t>Pink Rockfish</t>
  </si>
  <si>
    <t>Pinkrose Rockfish</t>
  </si>
  <si>
    <t>Puget Sound Rockfish</t>
  </si>
  <si>
    <t>Pygmy Rockfish</t>
  </si>
  <si>
    <t>Swordspine Rockfish</t>
  </si>
  <si>
    <t xml:space="preserve">New </t>
  </si>
  <si>
    <t>Full</t>
  </si>
  <si>
    <t>Prior</t>
  </si>
  <si>
    <t>addressed</t>
  </si>
  <si>
    <t>Assessment Target Frequency</t>
  </si>
  <si>
    <t>Additional species variables</t>
  </si>
  <si>
    <t xml:space="preserve">Additive adjustments for </t>
  </si>
  <si>
    <t>STOCK</t>
  </si>
  <si>
    <t>Fishery importance</t>
  </si>
  <si>
    <t>Recruit Var.</t>
  </si>
  <si>
    <t xml:space="preserve">Mean age in Catch </t>
  </si>
  <si>
    <t>fishery import.</t>
  </si>
  <si>
    <t>Trophic level</t>
  </si>
  <si>
    <t>Rounded to 2 years</t>
  </si>
  <si>
    <t>Year of last asmt</t>
  </si>
  <si>
    <t>Years since last asmt</t>
  </si>
  <si>
    <t>Basic Factor Score</t>
  </si>
  <si>
    <t>Modified Factor Score</t>
  </si>
  <si>
    <t>Natural Mortality (M)</t>
  </si>
  <si>
    <t>Total Mortality (Z)</t>
  </si>
  <si>
    <t>Mean Gen Time</t>
  </si>
  <si>
    <t>Cat-age / Gen Time</t>
  </si>
  <si>
    <t>Pop. Mean Age</t>
  </si>
  <si>
    <t>Cat-age / Pop Age</t>
  </si>
  <si>
    <t>na</t>
  </si>
  <si>
    <t>Commercial importance of species, based on  ex-vessel revenue</t>
  </si>
  <si>
    <t>Recreational importance of species, based on  landed tonnage and weights reflecting relative species desirability</t>
  </si>
  <si>
    <t>Tribal fishery importance, based on commercial and subsistence importance</t>
  </si>
  <si>
    <t>Sablefish</t>
  </si>
  <si>
    <t>Longspine thornyhead</t>
  </si>
  <si>
    <t xml:space="preserve">Shortspine thornyhead </t>
  </si>
  <si>
    <t>Lingcod</t>
  </si>
  <si>
    <t xml:space="preserve">Lingcod </t>
  </si>
  <si>
    <t>California scorpionfish</t>
  </si>
  <si>
    <t xml:space="preserve">Bocaccio </t>
  </si>
  <si>
    <t xml:space="preserve">Yellowtail Rockfish </t>
  </si>
  <si>
    <t>Black &amp; Yellow Rockfish</t>
  </si>
  <si>
    <t xml:space="preserve">Sablefish </t>
  </si>
  <si>
    <t>$1000s</t>
  </si>
  <si>
    <t>Constituent</t>
  </si>
  <si>
    <t>Demand</t>
  </si>
  <si>
    <t xml:space="preserve">Cowcod </t>
  </si>
  <si>
    <t>Pacific cod</t>
  </si>
  <si>
    <t>Bocaccio</t>
  </si>
  <si>
    <t>Cowcod</t>
  </si>
  <si>
    <t>+</t>
  </si>
  <si>
    <t>++</t>
  </si>
  <si>
    <t>**+</t>
  </si>
  <si>
    <t>High Comm score with '0' rec, or visa-versa</t>
  </si>
  <si>
    <t xml:space="preserve">"*" =  </t>
  </si>
  <si>
    <t xml:space="preserve">"#" =  </t>
  </si>
  <si>
    <t xml:space="preserve">"+" =  </t>
  </si>
  <si>
    <t>Greater sub-area/fleet importance: commercial</t>
  </si>
  <si>
    <t>Greater sub-area/fleet importance: recreational</t>
  </si>
  <si>
    <t xml:space="preserve">Notes on Scoring </t>
  </si>
  <si>
    <t>from</t>
  </si>
  <si>
    <t xml:space="preserve">Chilipepper rockfish </t>
  </si>
  <si>
    <t xml:space="preserve">Longspine thornyhead </t>
  </si>
  <si>
    <t xml:space="preserve">Kelp greenling </t>
  </si>
  <si>
    <t xml:space="preserve">Starry flounder </t>
  </si>
  <si>
    <t xml:space="preserve">Cabezon </t>
  </si>
  <si>
    <t xml:space="preserve">Petrale sole </t>
  </si>
  <si>
    <t>Chilipepper</t>
  </si>
  <si>
    <t xml:space="preserve">Gopher rockfish </t>
  </si>
  <si>
    <t xml:space="preserve">Blue rockfish </t>
  </si>
  <si>
    <t xml:space="preserve">Canary rockfish </t>
  </si>
  <si>
    <t xml:space="preserve">English sole </t>
  </si>
  <si>
    <t xml:space="preserve">Rex sole </t>
  </si>
  <si>
    <t xml:space="preserve">Yellowtail rockfish </t>
  </si>
  <si>
    <t xml:space="preserve">Arrowtooth flounder </t>
  </si>
  <si>
    <t>Longnose skate</t>
  </si>
  <si>
    <t>Widow rockfish</t>
  </si>
  <si>
    <t>China rockfish</t>
  </si>
  <si>
    <t xml:space="preserve">Splitnose rockfish </t>
  </si>
  <si>
    <t xml:space="preserve">Yelloweye rockfish </t>
  </si>
  <si>
    <t xml:space="preserve">Sharpchin rockfish </t>
  </si>
  <si>
    <t>Greenspotted rockfish</t>
  </si>
  <si>
    <t>Greenstriped rockfish</t>
  </si>
  <si>
    <t xml:space="preserve">Blackgill rockfish </t>
  </si>
  <si>
    <t xml:space="preserve">Aurora rockfish </t>
  </si>
  <si>
    <t>Rougheye rockfish</t>
  </si>
  <si>
    <t>Bank rockfish</t>
  </si>
  <si>
    <t>Big skate</t>
  </si>
  <si>
    <t>Black and yellow rockfish</t>
  </si>
  <si>
    <t>Brown rockfish</t>
  </si>
  <si>
    <t>Butter sole</t>
  </si>
  <si>
    <t>Calico rockfish</t>
  </si>
  <si>
    <t>Copper rockfish</t>
  </si>
  <si>
    <t>Flag rockfish</t>
  </si>
  <si>
    <t>Flathead sole</t>
  </si>
  <si>
    <t>Grass rockfish</t>
  </si>
  <si>
    <t>Greenblotched rockfish</t>
  </si>
  <si>
    <t>Honeycomb rockfish</t>
  </si>
  <si>
    <t>Leopard shark</t>
  </si>
  <si>
    <t>Olive rockfish</t>
  </si>
  <si>
    <t>Pacific sanddab</t>
  </si>
  <si>
    <t>Quillback rockfish</t>
  </si>
  <si>
    <t>Redbanded rockfish</t>
  </si>
  <si>
    <t>Redstripe rockfish</t>
  </si>
  <si>
    <t>Rock sole</t>
  </si>
  <si>
    <t>Rosethorn rockfish</t>
  </si>
  <si>
    <t>Rosy rockfish</t>
  </si>
  <si>
    <t>Sand sole</t>
  </si>
  <si>
    <t>Shortbelly rockfish</t>
  </si>
  <si>
    <t>Shortraker rockfish</t>
  </si>
  <si>
    <t>Silvergray rockfish</t>
  </si>
  <si>
    <t>Speckled rockfish</t>
  </si>
  <si>
    <t>Squarespot rockfish</t>
  </si>
  <si>
    <t>Starry rockfish</t>
  </si>
  <si>
    <t>Stripetail rockfish</t>
  </si>
  <si>
    <t>Tiger rockfish</t>
  </si>
  <si>
    <t>Treefish</t>
  </si>
  <si>
    <t>Yellowmouth rockfish</t>
  </si>
  <si>
    <t>Vermilion rockfish</t>
  </si>
  <si>
    <t>= missing value for species which are previously unassessed, or lacking the data used in the formula</t>
  </si>
  <si>
    <t>Years 'overdue'</t>
  </si>
  <si>
    <r>
      <t>• 1 point = stock biomass is above target (SB</t>
    </r>
    <r>
      <rPr>
        <b/>
        <vertAlign val="subscript"/>
        <sz val="14"/>
        <color theme="1"/>
        <rFont val="Calibri"/>
        <family val="2"/>
        <scheme val="minor"/>
      </rPr>
      <t>C</t>
    </r>
    <r>
      <rPr>
        <sz val="14"/>
        <color theme="1"/>
        <rFont val="Calibri"/>
        <family val="2"/>
        <scheme val="minor"/>
      </rPr>
      <t xml:space="preserve"> &gt; 1.25*SBMSY)</t>
    </r>
  </si>
  <si>
    <r>
      <t>• 2 points = stock biomass is near target (MSST &lt; SB</t>
    </r>
    <r>
      <rPr>
        <b/>
        <vertAlign val="subscript"/>
        <sz val="14"/>
        <color theme="1"/>
        <rFont val="Calibri"/>
        <family val="2"/>
        <scheme val="minor"/>
      </rPr>
      <t>C</t>
    </r>
    <r>
      <rPr>
        <sz val="14"/>
        <color theme="1"/>
        <rFont val="Calibri"/>
        <family val="2"/>
        <scheme val="minor"/>
      </rPr>
      <t xml:space="preserve"> ≤ 1.25*SBMSY)</t>
    </r>
  </si>
  <si>
    <r>
      <t>• 3 points = caution - SB</t>
    </r>
    <r>
      <rPr>
        <b/>
        <vertAlign val="subscript"/>
        <sz val="14"/>
        <color theme="1"/>
        <rFont val="Calibri"/>
        <family val="2"/>
        <scheme val="minor"/>
      </rPr>
      <t>C</t>
    </r>
    <r>
      <rPr>
        <sz val="14"/>
        <color theme="1"/>
        <rFont val="Calibri"/>
        <family val="2"/>
        <scheme val="minor"/>
      </rPr>
      <t xml:space="preserve"> or MSST is unknown not determinable</t>
    </r>
  </si>
  <si>
    <r>
      <t>• 4 points = stock is overfished (SB</t>
    </r>
    <r>
      <rPr>
        <b/>
        <vertAlign val="subscript"/>
        <sz val="14"/>
        <color theme="1"/>
        <rFont val="Calibri"/>
        <family val="2"/>
        <scheme val="minor"/>
      </rPr>
      <t xml:space="preserve">C </t>
    </r>
    <r>
      <rPr>
        <sz val="14"/>
        <color theme="1"/>
        <rFont val="Calibri"/>
        <family val="2"/>
        <scheme val="minor"/>
      </rPr>
      <t>≤ MSST)</t>
    </r>
  </si>
  <si>
    <r>
      <t xml:space="preserve"> point = stock biomass is way above target (SB</t>
    </r>
    <r>
      <rPr>
        <b/>
        <vertAlign val="subscript"/>
        <sz val="14"/>
        <color theme="1"/>
        <rFont val="Calibri"/>
        <family val="2"/>
        <scheme val="minor"/>
      </rPr>
      <t>C</t>
    </r>
    <r>
      <rPr>
        <sz val="14"/>
        <color theme="1"/>
        <rFont val="Calibri"/>
        <family val="2"/>
        <scheme val="minor"/>
      </rPr>
      <t xml:space="preserve"> &gt; 2 * SBMSY)</t>
    </r>
  </si>
  <si>
    <r>
      <t xml:space="preserve"> points = stock biomass is above target ( 2 * SB</t>
    </r>
    <r>
      <rPr>
        <b/>
        <vertAlign val="subscript"/>
        <sz val="14"/>
        <color theme="1"/>
        <rFont val="Calibri"/>
        <family val="2"/>
        <scheme val="minor"/>
      </rPr>
      <t>MSY</t>
    </r>
    <r>
      <rPr>
        <sz val="14"/>
        <color theme="1"/>
        <rFont val="Calibri"/>
        <family val="2"/>
        <scheme val="minor"/>
      </rPr>
      <t xml:space="preserve"> &gt;= SB</t>
    </r>
    <r>
      <rPr>
        <b/>
        <vertAlign val="subscript"/>
        <sz val="14"/>
        <color theme="1"/>
        <rFont val="Calibri"/>
        <family val="2"/>
        <scheme val="minor"/>
      </rPr>
      <t>C</t>
    </r>
    <r>
      <rPr>
        <sz val="14"/>
        <color theme="1"/>
        <rFont val="Calibri"/>
        <family val="2"/>
        <scheme val="minor"/>
      </rPr>
      <t xml:space="preserve"> &gt; 1.5*SB</t>
    </r>
    <r>
      <rPr>
        <b/>
        <vertAlign val="subscript"/>
        <sz val="14"/>
        <color theme="1"/>
        <rFont val="Calibri"/>
        <family val="2"/>
        <scheme val="minor"/>
      </rPr>
      <t>MSY</t>
    </r>
    <r>
      <rPr>
        <sz val="14"/>
        <color theme="1"/>
        <rFont val="Calibri"/>
        <family val="2"/>
        <scheme val="minor"/>
      </rPr>
      <t>)</t>
    </r>
  </si>
  <si>
    <r>
      <t xml:space="preserve"> points = stock biomass is above target ( 1.5 * SB</t>
    </r>
    <r>
      <rPr>
        <b/>
        <vertAlign val="subscript"/>
        <sz val="14"/>
        <color theme="1"/>
        <rFont val="Calibri"/>
        <family val="2"/>
        <scheme val="minor"/>
      </rPr>
      <t>MSY</t>
    </r>
    <r>
      <rPr>
        <sz val="14"/>
        <color theme="1"/>
        <rFont val="Calibri"/>
        <family val="2"/>
        <scheme val="minor"/>
      </rPr>
      <t xml:space="preserve"> &gt;= SB</t>
    </r>
    <r>
      <rPr>
        <b/>
        <vertAlign val="subscript"/>
        <sz val="14"/>
        <color theme="1"/>
        <rFont val="Calibri"/>
        <family val="2"/>
        <scheme val="minor"/>
      </rPr>
      <t>C</t>
    </r>
    <r>
      <rPr>
        <sz val="14"/>
        <color theme="1"/>
        <rFont val="Calibri"/>
        <family val="2"/>
        <scheme val="minor"/>
      </rPr>
      <t xml:space="preserve"> &gt; 1.1*SB</t>
    </r>
    <r>
      <rPr>
        <b/>
        <vertAlign val="subscript"/>
        <sz val="14"/>
        <color theme="1"/>
        <rFont val="Calibri"/>
        <family val="2"/>
        <scheme val="minor"/>
      </rPr>
      <t>MSY</t>
    </r>
    <r>
      <rPr>
        <sz val="14"/>
        <color theme="1"/>
        <rFont val="Calibri"/>
        <family val="2"/>
        <scheme val="minor"/>
      </rPr>
      <t>), 
or SB</t>
    </r>
    <r>
      <rPr>
        <b/>
        <vertAlign val="subscript"/>
        <sz val="14"/>
        <color theme="1"/>
        <rFont val="Calibri"/>
        <family val="2"/>
        <scheme val="minor"/>
      </rPr>
      <t>C</t>
    </r>
    <r>
      <rPr>
        <sz val="14"/>
        <color theme="1"/>
        <rFont val="Calibri"/>
        <family val="2"/>
        <scheme val="minor"/>
      </rPr>
      <t xml:space="preserve"> is unknown and Vulnerability is low (1.8 &gt; PSA)</t>
    </r>
  </si>
  <si>
    <r>
      <t xml:space="preserve"> points = stock biomass is near target ( 1.1 * SB</t>
    </r>
    <r>
      <rPr>
        <b/>
        <vertAlign val="subscript"/>
        <sz val="14"/>
        <color theme="1"/>
        <rFont val="Calibri"/>
        <family val="2"/>
        <scheme val="minor"/>
      </rPr>
      <t>MSY</t>
    </r>
    <r>
      <rPr>
        <sz val="14"/>
        <color theme="1"/>
        <rFont val="Calibri"/>
        <family val="2"/>
        <scheme val="minor"/>
      </rPr>
      <t xml:space="preserve"> &gt;= SB</t>
    </r>
    <r>
      <rPr>
        <b/>
        <vertAlign val="subscript"/>
        <sz val="14"/>
        <color theme="1"/>
        <rFont val="Calibri"/>
        <family val="2"/>
        <scheme val="minor"/>
      </rPr>
      <t>C</t>
    </r>
    <r>
      <rPr>
        <sz val="14"/>
        <color theme="1"/>
        <rFont val="Calibri"/>
        <family val="2"/>
        <scheme val="minor"/>
      </rPr>
      <t xml:space="preserve"> &gt; 0.9*SB</t>
    </r>
    <r>
      <rPr>
        <b/>
        <vertAlign val="subscript"/>
        <sz val="14"/>
        <color theme="1"/>
        <rFont val="Calibri"/>
        <family val="2"/>
        <scheme val="minor"/>
      </rPr>
      <t>MSY</t>
    </r>
    <r>
      <rPr>
        <sz val="14"/>
        <color theme="1"/>
        <rFont val="Calibri"/>
        <family val="2"/>
        <scheme val="minor"/>
      </rPr>
      <t>), 
or SB</t>
    </r>
    <r>
      <rPr>
        <b/>
        <vertAlign val="subscript"/>
        <sz val="14"/>
        <color theme="1"/>
        <rFont val="Calibri"/>
        <family val="2"/>
        <scheme val="minor"/>
      </rPr>
      <t>C</t>
    </r>
    <r>
      <rPr>
        <sz val="14"/>
        <color theme="1"/>
        <rFont val="Calibri"/>
        <family val="2"/>
        <scheme val="minor"/>
      </rPr>
      <t xml:space="preserve"> is unknown and Vulnerability is intermediate (2 &gt; PSA &gt;= 1.8)</t>
    </r>
  </si>
  <si>
    <r>
      <t xml:space="preserve"> points = SB</t>
    </r>
    <r>
      <rPr>
        <b/>
        <vertAlign val="subscript"/>
        <sz val="14"/>
        <color theme="1"/>
        <rFont val="Calibri"/>
        <family val="2"/>
        <scheme val="minor"/>
      </rPr>
      <t>C</t>
    </r>
    <r>
      <rPr>
        <sz val="14"/>
        <color theme="1"/>
        <rFont val="Calibri"/>
        <family val="2"/>
        <scheme val="minor"/>
      </rPr>
      <t xml:space="preserve"> is unknown and Vulnerability is high (PSA &gt;= 2)</t>
    </r>
  </si>
  <si>
    <r>
      <t xml:space="preserve"> points = stock biomass is below target ( 0.9 * SB</t>
    </r>
    <r>
      <rPr>
        <b/>
        <vertAlign val="subscript"/>
        <sz val="14"/>
        <color theme="1"/>
        <rFont val="Calibri"/>
        <family val="2"/>
        <scheme val="minor"/>
      </rPr>
      <t>MSY</t>
    </r>
    <r>
      <rPr>
        <sz val="14"/>
        <color theme="1"/>
        <rFont val="Calibri"/>
        <family val="2"/>
        <scheme val="minor"/>
      </rPr>
      <t xml:space="preserve"> &gt;= SB</t>
    </r>
    <r>
      <rPr>
        <b/>
        <vertAlign val="subscript"/>
        <sz val="14"/>
        <color theme="1"/>
        <rFont val="Calibri"/>
        <family val="2"/>
        <scheme val="minor"/>
      </rPr>
      <t>C</t>
    </r>
    <r>
      <rPr>
        <sz val="14"/>
        <color theme="1"/>
        <rFont val="Calibri"/>
        <family val="2"/>
        <scheme val="minor"/>
      </rPr>
      <t xml:space="preserve"> &gt; MSST)) and </t>
    </r>
    <r>
      <rPr>
        <u/>
        <sz val="14"/>
        <color theme="1"/>
        <rFont val="Calibri"/>
        <family val="2"/>
        <scheme val="minor"/>
      </rPr>
      <t>is</t>
    </r>
    <r>
      <rPr>
        <sz val="14"/>
        <color theme="1"/>
        <rFont val="Calibri"/>
        <family val="2"/>
        <scheme val="minor"/>
      </rPr>
      <t xml:space="preserve"> declining or recent trend unknown</t>
    </r>
  </si>
  <si>
    <r>
      <t xml:space="preserve"> points = stock is overfished (SB</t>
    </r>
    <r>
      <rPr>
        <b/>
        <vertAlign val="subscript"/>
        <sz val="14"/>
        <color theme="1"/>
        <rFont val="Calibri"/>
        <family val="2"/>
        <scheme val="minor"/>
      </rPr>
      <t>C</t>
    </r>
    <r>
      <rPr>
        <sz val="14"/>
        <color theme="1"/>
        <rFont val="Calibri"/>
        <family val="2"/>
        <scheme val="minor"/>
      </rPr>
      <t xml:space="preserve"> ≤ MSST) and increasing</t>
    </r>
  </si>
  <si>
    <r>
      <t xml:space="preserve"> points = stock is overfished (SB</t>
    </r>
    <r>
      <rPr>
        <b/>
        <vertAlign val="subscript"/>
        <sz val="14"/>
        <color theme="1"/>
        <rFont val="Calibri"/>
        <family val="2"/>
        <scheme val="minor"/>
      </rPr>
      <t>C</t>
    </r>
    <r>
      <rPr>
        <sz val="14"/>
        <color theme="1"/>
        <rFont val="Calibri"/>
        <family val="2"/>
        <scheme val="minor"/>
      </rPr>
      <t xml:space="preserve"> ≤ MSST) and stable</t>
    </r>
  </si>
  <si>
    <r>
      <t xml:space="preserve"> points = stock is overfished (SB</t>
    </r>
    <r>
      <rPr>
        <b/>
        <vertAlign val="subscript"/>
        <sz val="14"/>
        <color theme="1"/>
        <rFont val="Calibri"/>
        <family val="2"/>
        <scheme val="minor"/>
      </rPr>
      <t>C</t>
    </r>
    <r>
      <rPr>
        <sz val="14"/>
        <color theme="1"/>
        <rFont val="Calibri"/>
        <family val="2"/>
        <scheme val="minor"/>
      </rPr>
      <t xml:space="preserve"> ≤ MSST) and declining</t>
    </r>
  </si>
  <si>
    <r>
      <rPr>
        <b/>
        <sz val="14"/>
        <color theme="1"/>
        <rFont val="Calibri"/>
        <family val="2"/>
        <scheme val="minor"/>
      </rPr>
      <t>SB</t>
    </r>
    <r>
      <rPr>
        <b/>
        <vertAlign val="subscript"/>
        <sz val="14"/>
        <color theme="1"/>
        <rFont val="Calibri"/>
        <family val="2"/>
        <scheme val="minor"/>
      </rPr>
      <t>C</t>
    </r>
    <r>
      <rPr>
        <sz val="14"/>
        <color theme="1"/>
        <rFont val="Calibri"/>
        <family val="2"/>
        <scheme val="minor"/>
      </rPr>
      <t xml:space="preserve"> = Current Spawning Biomass</t>
    </r>
  </si>
  <si>
    <r>
      <rPr>
        <b/>
        <sz val="14"/>
        <color theme="1"/>
        <rFont val="Calibri"/>
        <family val="2"/>
        <scheme val="minor"/>
      </rPr>
      <t>SB</t>
    </r>
    <r>
      <rPr>
        <b/>
        <vertAlign val="subscript"/>
        <sz val="14"/>
        <color theme="1"/>
        <rFont val="Calibri"/>
        <family val="2"/>
        <scheme val="minor"/>
      </rPr>
      <t>MSY</t>
    </r>
    <r>
      <rPr>
        <b/>
        <sz val="14"/>
        <color theme="1"/>
        <rFont val="Calibri"/>
        <family val="2"/>
        <scheme val="minor"/>
      </rPr>
      <t xml:space="preserve"> </t>
    </r>
    <r>
      <rPr>
        <sz val="14"/>
        <color theme="1"/>
        <rFont val="Calibri"/>
        <family val="2"/>
        <scheme val="minor"/>
      </rPr>
      <t>= Spawning Biomass @ MSY, or target proxy</t>
    </r>
  </si>
  <si>
    <r>
      <rPr>
        <b/>
        <sz val="14"/>
        <color theme="1"/>
        <rFont val="Calibri"/>
        <family val="2"/>
        <scheme val="minor"/>
      </rPr>
      <t>MSST</t>
    </r>
    <r>
      <rPr>
        <sz val="14"/>
        <color theme="1"/>
        <rFont val="Calibri"/>
        <family val="2"/>
        <scheme val="minor"/>
      </rPr>
      <t xml:space="preserve"> = Minimum Stock Size Threshold; level below which stocks are considered overfished</t>
    </r>
  </si>
  <si>
    <r>
      <t>• 1 point = low fisheries impact on stock (F</t>
    </r>
    <r>
      <rPr>
        <vertAlign val="subscript"/>
        <sz val="14"/>
        <color theme="1"/>
        <rFont val="Calibri"/>
        <family val="2"/>
        <scheme val="minor"/>
      </rPr>
      <t>C</t>
    </r>
    <r>
      <rPr>
        <sz val="14"/>
        <color theme="1"/>
        <rFont val="Calibri"/>
        <family val="2"/>
        <scheme val="minor"/>
      </rPr>
      <t xml:space="preserve"> ≤ 0.25*OFL)</t>
    </r>
  </si>
  <si>
    <r>
      <t>• 2 points = moderate fisheries impact on stock (0.25*F</t>
    </r>
    <r>
      <rPr>
        <vertAlign val="subscript"/>
        <sz val="14"/>
        <color theme="1"/>
        <rFont val="Calibri"/>
        <family val="2"/>
        <scheme val="minor"/>
      </rPr>
      <t>L</t>
    </r>
    <r>
      <rPr>
        <sz val="14"/>
        <color theme="1"/>
        <rFont val="Calibri"/>
        <family val="2"/>
        <scheme val="minor"/>
      </rPr>
      <t xml:space="preserve"> &lt; F</t>
    </r>
    <r>
      <rPr>
        <vertAlign val="subscript"/>
        <sz val="14"/>
        <color theme="1"/>
        <rFont val="Calibri"/>
        <family val="2"/>
        <scheme val="minor"/>
      </rPr>
      <t>C</t>
    </r>
    <r>
      <rPr>
        <sz val="14"/>
        <color theme="1"/>
        <rFont val="Calibri"/>
        <family val="2"/>
        <scheme val="minor"/>
      </rPr>
      <t xml:space="preserve"> ≤ 0.9*OFL)</t>
    </r>
  </si>
  <si>
    <r>
      <t>• 3 points = caution - F</t>
    </r>
    <r>
      <rPr>
        <vertAlign val="subscript"/>
        <sz val="14"/>
        <color theme="1"/>
        <rFont val="Calibri"/>
        <family val="2"/>
        <scheme val="minor"/>
      </rPr>
      <t>C</t>
    </r>
    <r>
      <rPr>
        <sz val="14"/>
        <color theme="1"/>
        <rFont val="Calibri"/>
        <family val="2"/>
        <scheme val="minor"/>
      </rPr>
      <t xml:space="preserve"> or OFL</t>
    </r>
    <r>
      <rPr>
        <vertAlign val="subscript"/>
        <sz val="14"/>
        <color theme="1"/>
        <rFont val="Calibri"/>
        <family val="2"/>
        <scheme val="minor"/>
      </rPr>
      <t xml:space="preserve"> </t>
    </r>
    <r>
      <rPr>
        <sz val="14"/>
        <color theme="1"/>
        <rFont val="Calibri"/>
        <family val="2"/>
        <scheme val="minor"/>
      </rPr>
      <t>is unknown and status cannot be determined</t>
    </r>
  </si>
  <si>
    <r>
      <t>• 4 points = high impact of fisheries on stock (F</t>
    </r>
    <r>
      <rPr>
        <vertAlign val="subscript"/>
        <sz val="14"/>
        <color theme="1"/>
        <rFont val="Calibri"/>
        <family val="2"/>
        <scheme val="minor"/>
      </rPr>
      <t>C</t>
    </r>
    <r>
      <rPr>
        <sz val="14"/>
        <color theme="1"/>
        <rFont val="Calibri"/>
        <family val="2"/>
        <scheme val="minor"/>
      </rPr>
      <t xml:space="preserve"> &gt; 0.9*OFL)</t>
    </r>
  </si>
  <si>
    <r>
      <t>• 1 point = negligible fisheries impact on stock (F</t>
    </r>
    <r>
      <rPr>
        <vertAlign val="subscript"/>
        <sz val="14"/>
        <color theme="1"/>
        <rFont val="Calibri"/>
        <family val="2"/>
        <scheme val="minor"/>
      </rPr>
      <t>C</t>
    </r>
    <r>
      <rPr>
        <sz val="14"/>
        <color theme="1"/>
        <rFont val="Calibri"/>
        <family val="2"/>
        <scheme val="minor"/>
      </rPr>
      <t xml:space="preserve"> ≤ 0.1*OFL)</t>
    </r>
  </si>
  <si>
    <r>
      <t>• 2 points = low fisheries impact on stock (0.1*OFL &lt; F</t>
    </r>
    <r>
      <rPr>
        <vertAlign val="subscript"/>
        <sz val="14"/>
        <color theme="1"/>
        <rFont val="Calibri"/>
        <family val="2"/>
        <scheme val="minor"/>
      </rPr>
      <t>C</t>
    </r>
    <r>
      <rPr>
        <sz val="14"/>
        <color theme="1"/>
        <rFont val="Calibri"/>
        <family val="2"/>
        <scheme val="minor"/>
      </rPr>
      <t xml:space="preserve"> ≤ 0.25*OFL)</t>
    </r>
  </si>
  <si>
    <r>
      <t>• 3 points = moderately low fisheries impact on stock (0.25*OFL &lt; F</t>
    </r>
    <r>
      <rPr>
        <vertAlign val="subscript"/>
        <sz val="14"/>
        <color theme="1"/>
        <rFont val="Calibri"/>
        <family val="2"/>
        <scheme val="minor"/>
      </rPr>
      <t>C</t>
    </r>
    <r>
      <rPr>
        <sz val="14"/>
        <color theme="1"/>
        <rFont val="Calibri"/>
        <family val="2"/>
        <scheme val="minor"/>
      </rPr>
      <t xml:space="preserve"> ≤ 0.5*OFL)</t>
    </r>
  </si>
  <si>
    <r>
      <t>• 4 points = caution -OFL</t>
    </r>
    <r>
      <rPr>
        <vertAlign val="subscript"/>
        <sz val="14"/>
        <color theme="1"/>
        <rFont val="Calibri"/>
        <family val="2"/>
        <scheme val="minor"/>
      </rPr>
      <t xml:space="preserve"> </t>
    </r>
    <r>
      <rPr>
        <sz val="14"/>
        <color theme="1"/>
        <rFont val="Calibri"/>
        <family val="2"/>
        <scheme val="minor"/>
      </rPr>
      <t>is unknown and F</t>
    </r>
    <r>
      <rPr>
        <vertAlign val="subscript"/>
        <sz val="14"/>
        <color theme="1"/>
        <rFont val="Calibri"/>
        <family val="2"/>
        <scheme val="minor"/>
      </rPr>
      <t>C</t>
    </r>
    <r>
      <rPr>
        <sz val="14"/>
        <color theme="1"/>
        <rFont val="Calibri"/>
        <family val="2"/>
        <scheme val="minor"/>
      </rPr>
      <t xml:space="preserve"> &lt;= 5 mt</t>
    </r>
  </si>
  <si>
    <r>
      <t>• 5 points = moderate fisheries impact on stock (0.5*OFL &lt; F</t>
    </r>
    <r>
      <rPr>
        <vertAlign val="subscript"/>
        <sz val="14"/>
        <color theme="1"/>
        <rFont val="Calibri"/>
        <family val="2"/>
        <scheme val="minor"/>
      </rPr>
      <t>C</t>
    </r>
    <r>
      <rPr>
        <sz val="14"/>
        <color theme="1"/>
        <rFont val="Calibri"/>
        <family val="2"/>
        <scheme val="minor"/>
      </rPr>
      <t xml:space="preserve"> ≤ 0.75*OFL)</t>
    </r>
  </si>
  <si>
    <r>
      <t>• 6 points = caution - F</t>
    </r>
    <r>
      <rPr>
        <vertAlign val="subscript"/>
        <sz val="14"/>
        <color theme="1"/>
        <rFont val="Calibri"/>
        <family val="2"/>
        <scheme val="minor"/>
      </rPr>
      <t>C</t>
    </r>
    <r>
      <rPr>
        <sz val="14"/>
        <color theme="1"/>
        <rFont val="Calibri"/>
        <family val="2"/>
        <scheme val="minor"/>
      </rPr>
      <t xml:space="preserve">  is unknown orOFL</t>
    </r>
    <r>
      <rPr>
        <vertAlign val="subscript"/>
        <sz val="14"/>
        <color theme="1"/>
        <rFont val="Calibri"/>
        <family val="2"/>
        <scheme val="minor"/>
      </rPr>
      <t xml:space="preserve"> </t>
    </r>
    <r>
      <rPr>
        <sz val="14"/>
        <color theme="1"/>
        <rFont val="Calibri"/>
        <family val="2"/>
        <scheme val="minor"/>
      </rPr>
      <t>is unknown and F</t>
    </r>
    <r>
      <rPr>
        <vertAlign val="subscript"/>
        <sz val="14"/>
        <color theme="1"/>
        <rFont val="Calibri"/>
        <family val="2"/>
        <scheme val="minor"/>
      </rPr>
      <t>C</t>
    </r>
    <r>
      <rPr>
        <sz val="14"/>
        <color theme="1"/>
        <rFont val="Calibri"/>
        <family val="2"/>
        <scheme val="minor"/>
      </rPr>
      <t xml:space="preserve"> &gt; 5 mt</t>
    </r>
  </si>
  <si>
    <r>
      <t>• 7 points = moderately high fisheries impact on stock (0.75*OFL &lt; F</t>
    </r>
    <r>
      <rPr>
        <vertAlign val="subscript"/>
        <sz val="14"/>
        <color theme="1"/>
        <rFont val="Calibri"/>
        <family val="2"/>
        <scheme val="minor"/>
      </rPr>
      <t>C</t>
    </r>
    <r>
      <rPr>
        <sz val="14"/>
        <color theme="1"/>
        <rFont val="Calibri"/>
        <family val="2"/>
        <scheme val="minor"/>
      </rPr>
      <t xml:space="preserve"> ≤ 0.9*OFL)</t>
    </r>
  </si>
  <si>
    <r>
      <t>• 8 points =high impact, potential overfishing (0.9*OFL &lt; F</t>
    </r>
    <r>
      <rPr>
        <vertAlign val="subscript"/>
        <sz val="14"/>
        <color theme="1"/>
        <rFont val="Calibri"/>
        <family val="2"/>
        <scheme val="minor"/>
      </rPr>
      <t>C</t>
    </r>
    <r>
      <rPr>
        <sz val="14"/>
        <color theme="1"/>
        <rFont val="Calibri"/>
        <family val="2"/>
        <scheme val="minor"/>
      </rPr>
      <t xml:space="preserve"> ≤ OFL)</t>
    </r>
  </si>
  <si>
    <r>
      <t>• 9 points =slight overfishing (OFL &lt; F</t>
    </r>
    <r>
      <rPr>
        <vertAlign val="subscript"/>
        <sz val="14"/>
        <color theme="1"/>
        <rFont val="Calibri"/>
        <family val="2"/>
        <scheme val="minor"/>
      </rPr>
      <t>C</t>
    </r>
    <r>
      <rPr>
        <sz val="14"/>
        <color theme="1"/>
        <rFont val="Calibri"/>
        <family val="2"/>
        <scheme val="minor"/>
      </rPr>
      <t xml:space="preserve"> ≤ 1.1*OFL)</t>
    </r>
  </si>
  <si>
    <r>
      <t>• 10 points = significant overfishing (1.1*OFL &lt; F</t>
    </r>
    <r>
      <rPr>
        <vertAlign val="subscript"/>
        <sz val="14"/>
        <color theme="1"/>
        <rFont val="Calibri"/>
        <family val="2"/>
        <scheme val="minor"/>
      </rPr>
      <t>C</t>
    </r>
    <r>
      <rPr>
        <sz val="14"/>
        <color theme="1"/>
        <rFont val="Calibri"/>
        <family val="2"/>
        <scheme val="minor"/>
      </rPr>
      <t>)</t>
    </r>
  </si>
  <si>
    <r>
      <rPr>
        <b/>
        <sz val="14"/>
        <color theme="1"/>
        <rFont val="Calibri"/>
        <family val="2"/>
        <scheme val="minor"/>
      </rPr>
      <t>F</t>
    </r>
    <r>
      <rPr>
        <b/>
        <vertAlign val="subscript"/>
        <sz val="14"/>
        <color theme="1"/>
        <rFont val="Calibri"/>
        <family val="2"/>
        <scheme val="minor"/>
      </rPr>
      <t>C</t>
    </r>
    <r>
      <rPr>
        <sz val="14"/>
        <color theme="1"/>
        <rFont val="Calibri"/>
        <family val="2"/>
        <scheme val="minor"/>
      </rPr>
      <t xml:space="preserve"> = current/recent fishing mortality</t>
    </r>
  </si>
  <si>
    <r>
      <rPr>
        <b/>
        <sz val="14"/>
        <rFont val="Calibri"/>
        <family val="2"/>
        <scheme val="minor"/>
      </rPr>
      <t>OFL</t>
    </r>
    <r>
      <rPr>
        <sz val="14"/>
        <rFont val="Calibri"/>
        <family val="2"/>
        <scheme val="minor"/>
      </rPr>
      <t xml:space="preserve"> = Overfishing Level</t>
    </r>
  </si>
  <si>
    <t>Steepness</t>
  </si>
  <si>
    <t xml:space="preserve">Updated RKF </t>
  </si>
  <si>
    <t>Another possibility</t>
  </si>
  <si>
    <t>Transformed mean Catch-age</t>
  </si>
  <si>
    <t>adjusted-</t>
  </si>
  <si>
    <t>trans-formed Mean catch age</t>
  </si>
  <si>
    <t>Frequency:</t>
  </si>
  <si>
    <t>Rec</t>
  </si>
  <si>
    <t xml:space="preserve"> &lt;- Factor Weights  </t>
  </si>
  <si>
    <t>Choke /</t>
  </si>
  <si>
    <t>Con. Dem.</t>
  </si>
  <si>
    <t>Rbld</t>
  </si>
  <si>
    <t>Near-shore; 1-state</t>
  </si>
  <si>
    <t>Near-shore;  3-state</t>
  </si>
  <si>
    <t>Near-shore; 3-state</t>
  </si>
  <si>
    <t>Deduction for assess. In most recent yr</t>
  </si>
  <si>
    <t>Wt</t>
  </si>
  <si>
    <t>Relative weights (pseudo prices) for species applied to recreational landed catch in each state</t>
  </si>
  <si>
    <t>Alternative 2 (timeliness)</t>
  </si>
  <si>
    <t>Alternative 3 (conservation)</t>
  </si>
  <si>
    <t>Commercial Importance</t>
  </si>
  <si>
    <t>Recreational Importance</t>
  </si>
  <si>
    <t>Constituent Demand</t>
  </si>
  <si>
    <t>Stock Abundance</t>
  </si>
  <si>
    <t>Fishing Mortality</t>
  </si>
  <si>
    <t>New Information</t>
  </si>
  <si>
    <t>Years Overdue</t>
  </si>
  <si>
    <t>TOTAL</t>
  </si>
  <si>
    <t>Source/Basis</t>
  </si>
  <si>
    <t>Range</t>
  </si>
  <si>
    <t>Recreational Fishery Importance</t>
  </si>
  <si>
    <t>Key Role in Ecosystem</t>
  </si>
  <si>
    <t>California (cont.)</t>
  </si>
  <si>
    <t>Arrowtooth fl.</t>
  </si>
  <si>
    <t>Black and Yellow R-fish</t>
  </si>
  <si>
    <t>Const.</t>
  </si>
  <si>
    <t>Alternative 1 (comm = rec)</t>
  </si>
  <si>
    <t>Commercial</t>
  </si>
  <si>
    <t>Recreational</t>
  </si>
  <si>
    <t>Non-Catch</t>
  </si>
  <si>
    <t>Biomass</t>
  </si>
  <si>
    <t>Mortality</t>
  </si>
  <si>
    <t>Trophic Level</t>
  </si>
  <si>
    <t>New Info</t>
  </si>
  <si>
    <t>Years Past Target</t>
  </si>
  <si>
    <t>Unexpected Trend</t>
  </si>
  <si>
    <t>Comm Rank</t>
  </si>
  <si>
    <t>Rec Rank</t>
  </si>
  <si>
    <t>Last Asmt.</t>
  </si>
  <si>
    <t xml:space="preserve">"@" =  </t>
  </si>
  <si>
    <t>Industry concern expressed</t>
  </si>
  <si>
    <t>*@</t>
  </si>
  <si>
    <t>*+@</t>
  </si>
  <si>
    <t>=MAX(0,5+sp log
-max log)*2</t>
  </si>
  <si>
    <t>=LOG(1+1000* pseudo-value)</t>
  </si>
  <si>
    <t>[How happy does an angler feel when he catches one speceis, relative to another]
 (Ideally on a per-pound basis, but at least a per-fish basis)</t>
  </si>
  <si>
    <t>(see legend, below)</t>
  </si>
  <si>
    <t>Sorted by PSA score</t>
  </si>
  <si>
    <t>Sorted by depletion ratio,</t>
  </si>
  <si>
    <t>within each of the 3 PSA ranges</t>
  </si>
  <si>
    <t>or, the stock's PSA (Vulnerability) score, where depletion has not been estimated</t>
  </si>
  <si>
    <t>Importance related to rebuilding status of a stock</t>
  </si>
  <si>
    <t>Importance of relative stock abundance</t>
  </si>
  <si>
    <t>Based on the most recently assessed depletion ratio, calculated at a coastwide level, except where benchmark-derived OFLs do not cover the entire coast (e.g. bocaccio, yellowtail);</t>
  </si>
  <si>
    <t>Importance of relative fishing mortality</t>
  </si>
  <si>
    <t>Based on the % of OFL attainment, calculated at a coastwide level, except where benchmark-dervied OFLs do not cover the entire coast (e.g. bocaccio, yellowtail).</t>
  </si>
  <si>
    <t>assessment</t>
  </si>
  <si>
    <t>Issues can be</t>
  </si>
  <si>
    <t xml:space="preserve">sources </t>
  </si>
  <si>
    <t>of trend</t>
  </si>
  <si>
    <t>information</t>
  </si>
  <si>
    <t>on stock</t>
  </si>
  <si>
    <t>structure/</t>
  </si>
  <si>
    <t>dynamics</t>
  </si>
  <si>
    <t>Importance of new and relevant sources or types of information or methods</t>
  </si>
  <si>
    <t>Meaning</t>
  </si>
  <si>
    <t>Simlar weighting for rec and comm factor scores</t>
  </si>
  <si>
    <t>Base Weighting</t>
  </si>
  <si>
    <t>Alt 1</t>
  </si>
  <si>
    <t>Alt 2</t>
  </si>
  <si>
    <t>Alt 3</t>
  </si>
  <si>
    <t>Alternative 4 
(- for last cycle)</t>
  </si>
  <si>
    <t>Assess-</t>
  </si>
  <si>
    <t>ment</t>
  </si>
  <si>
    <t>Fishery Factors</t>
  </si>
  <si>
    <t>Assessment Information</t>
  </si>
  <si>
    <t xml:space="preserve">Commercial Fishery Importance </t>
  </si>
  <si>
    <t>Constituent Demand/ 
Choke Stock</t>
  </si>
  <si>
    <t>Unexpected Stock Trends</t>
  </si>
  <si>
    <t>Currently: Scuba/snorkel Viewing</t>
  </si>
  <si>
    <t>Assessed Status + Rebuilding Proj.</t>
  </si>
  <si>
    <t>Groundfish Mortality Reports</t>
  </si>
  <si>
    <t>Updated Steepness Prior; New availability of trend or comp data; Ability to fix prior assmt. issues</t>
  </si>
  <si>
    <t>Assessment output, and Fishery Factor scores</t>
  </si>
  <si>
    <t>Latest assessed depletion or PSA</t>
  </si>
  <si>
    <r>
      <t xml:space="preserve">Years Assessment Overdue (relative to </t>
    </r>
    <r>
      <rPr>
        <b/>
        <sz val="14"/>
        <color theme="1"/>
        <rFont val="Calibri"/>
        <family val="2"/>
        <scheme val="minor"/>
      </rPr>
      <t>Target Frequency</t>
    </r>
    <r>
      <rPr>
        <sz val="14"/>
        <color theme="1"/>
        <rFont val="Calibri"/>
        <family val="2"/>
        <scheme val="minor"/>
      </rPr>
      <t>)</t>
    </r>
  </si>
  <si>
    <t>Mean Age in Catch 
(with regional modification)</t>
  </si>
  <si>
    <t>Recruitment variability (Sigma-r) from last assessment</t>
  </si>
  <si>
    <t>Sum of weighted scores for Fishery Factors (listed above)</t>
  </si>
  <si>
    <t>LATER: Link to Climate Vulnerability Assessment Scores</t>
  </si>
  <si>
    <t>LATER (before June): Trend information from surveys of fisheries</t>
  </si>
  <si>
    <t>LATER: using Ecosystem Score</t>
  </si>
  <si>
    <t>Ecosystem Role</t>
  </si>
  <si>
    <t>ASSMT Info</t>
  </si>
  <si>
    <t>Weighted Landed catch, from States (transformed)</t>
  </si>
  <si>
    <t>Landed Ex-vessel Revenue, from PacFIN (transformed)</t>
  </si>
  <si>
    <t>Tribal Comm Revenue + Subsistence input from Habitat Assmt. &amp; Tribes</t>
  </si>
  <si>
    <t>Higher Value to sub-fleet or -area + Constraining Species</t>
  </si>
  <si>
    <t>Emphasis on rebuilding species (and degree of constraint), with lesser additions for state or FG rankings that are much higher than overall</t>
  </si>
  <si>
    <t>Commercial transformation used to score Tribal Commerical landings (0-7) + subsistence values scored with Tribal input and WA recreational weights</t>
  </si>
  <si>
    <t>(http://www.st.nmfs.noaa.gov/Assets/stock/documents/PrioritizingFishStockAssessments_FinalWeb.pdf)</t>
  </si>
  <si>
    <t>Based on the process described in: Prioritizing Fish Stock Assessments. U.S. Dep. Commer., NOAA Tech. Memo. NMFS-F/SPO-
152, 31 p  (included as attachment)</t>
  </si>
  <si>
    <t>MAX(0,5+species LOG(1+1000*Rev) - highest LOG(1+1000*Rev) )*2</t>
  </si>
  <si>
    <t>MAX(0,5+species LOG(1+1000*WtMt) - highest LOG(1+1000*WtMt) )*2</t>
  </si>
  <si>
    <t>Wtd. Fishery</t>
  </si>
  <si>
    <t>From 4/16 Base Case</t>
  </si>
  <si>
    <t>Species that were included in or excluded from the prioritization analysis</t>
  </si>
  <si>
    <t>Included in the Prioritization Analysis</t>
  </si>
  <si>
    <t>Pacific hake</t>
  </si>
  <si>
    <r>
      <t>Commercial</t>
    </r>
    <r>
      <rPr>
        <sz val="14"/>
        <color theme="1"/>
        <rFont val="Calibri"/>
        <family val="2"/>
        <scheme val="minor"/>
      </rPr>
      <t>*</t>
    </r>
    <r>
      <rPr>
        <b/>
        <sz val="14"/>
        <color theme="1"/>
        <rFont val="Calibri"/>
        <family val="2"/>
        <scheme val="minor"/>
      </rPr>
      <t xml:space="preserve"> Revenue</t>
    </r>
  </si>
  <si>
    <t>=LOG(1+1000* Revenue)</t>
  </si>
  <si>
    <t>Component</t>
  </si>
  <si>
    <t>Scores</t>
  </si>
  <si>
    <t>State-level Scroes and Ranks</t>
  </si>
  <si>
    <t>Fixed Gear</t>
  </si>
  <si>
    <t>Differences between Coast and sub-fleet</t>
  </si>
  <si>
    <t>Higher</t>
  </si>
  <si>
    <t>In rebuilding, with declining spawning biomass</t>
  </si>
  <si>
    <r>
      <t xml:space="preserve"> points = stock biomass is below target ((0.9 * SB</t>
    </r>
    <r>
      <rPr>
        <b/>
        <vertAlign val="subscript"/>
        <sz val="14"/>
        <color theme="1"/>
        <rFont val="Calibri"/>
        <family val="2"/>
        <scheme val="minor"/>
      </rPr>
      <t>MSY</t>
    </r>
    <r>
      <rPr>
        <sz val="14"/>
        <color theme="1"/>
        <rFont val="Calibri"/>
        <family val="2"/>
        <scheme val="minor"/>
      </rPr>
      <t>) &gt;= SB</t>
    </r>
    <r>
      <rPr>
        <b/>
        <vertAlign val="subscript"/>
        <sz val="14"/>
        <color theme="1"/>
        <rFont val="Calibri"/>
        <family val="2"/>
        <scheme val="minor"/>
      </rPr>
      <t>C)</t>
    </r>
    <r>
      <rPr>
        <sz val="14"/>
        <color theme="1"/>
        <rFont val="Calibri"/>
        <family val="2"/>
        <scheme val="minor"/>
      </rPr>
      <t xml:space="preserve"> &gt; MSST) and not declining</t>
    </r>
  </si>
  <si>
    <t>Maximum value</t>
  </si>
  <si>
    <t>Mean Dep % =</t>
  </si>
  <si>
    <t>As described in the tech memo (not used)</t>
  </si>
  <si>
    <t xml:space="preserve"> Fishing mortality (mt)</t>
  </si>
  <si>
    <t>OFL (or OFL-contribution) (mt)</t>
  </si>
  <si>
    <t>Relative to OFL contribution based on Data-Poor assessment</t>
  </si>
  <si>
    <t>Annual Average of 2012-14</t>
  </si>
  <si>
    <t>Data</t>
  </si>
  <si>
    <t>Index</t>
  </si>
  <si>
    <t>Workload</t>
  </si>
  <si>
    <t>Implications</t>
  </si>
  <si>
    <t>Modeled as 2-areas</t>
  </si>
  <si>
    <t>No</t>
  </si>
  <si>
    <t>SoCal-Y</t>
  </si>
  <si>
    <t>Yes</t>
  </si>
  <si>
    <t>Or-?; Ca-N</t>
  </si>
  <si>
    <t>Factor summarization, weighting, and ranking of total scores</t>
  </si>
  <si>
    <t>April Base Model, with slightly higher weights for Comm and Years Overdue than March Base, lower weights for Status Factors</t>
  </si>
  <si>
    <t>Sorted by Commercial Factor Score</t>
  </si>
  <si>
    <t>Sorted by Recreational Factor Score</t>
  </si>
  <si>
    <t>Sorted by Overall  Rank</t>
  </si>
  <si>
    <t>Comparison of Commercial and Recreational Scores, and alternative weighting</t>
  </si>
  <si>
    <t>Species ranks under alternative sets of Factor weights</t>
  </si>
  <si>
    <t>Alternative 4 
(-2 for 'Overdue' for 2015 Asmts)</t>
  </si>
  <si>
    <t>Choke Sp</t>
  </si>
  <si>
    <t>Const. Dem/</t>
  </si>
  <si>
    <t>Individual Factor Scores for each species, with inter-factor weights shown in  row 7</t>
  </si>
  <si>
    <t>Overview of Factors included in this analysis of stock assessment priorities</t>
  </si>
  <si>
    <t>(transformed using comm. formulas)</t>
  </si>
  <si>
    <t>All other species</t>
  </si>
  <si>
    <t>Top-15 Species</t>
  </si>
  <si>
    <t>2002-2014</t>
  </si>
  <si>
    <t>1975-2014</t>
  </si>
  <si>
    <t>Lengths</t>
  </si>
  <si>
    <t>Ages</t>
  </si>
  <si>
    <t>UpD</t>
  </si>
  <si>
    <t>unaged</t>
  </si>
  <si>
    <t>Unaged</t>
  </si>
  <si>
    <t>Hisotgram of years to or beyond target</t>
  </si>
  <si>
    <t>All others (currently)</t>
  </si>
  <si>
    <t>Count</t>
  </si>
  <si>
    <t>a</t>
  </si>
  <si>
    <t>b</t>
  </si>
  <si>
    <t>Choke/Const Dem</t>
  </si>
  <si>
    <t>2002+ Commercial</t>
  </si>
  <si>
    <r>
      <t xml:space="preserve">Commercial Biological Data System </t>
    </r>
    <r>
      <rPr>
        <sz val="11"/>
        <color theme="1"/>
        <rFont val="Calibri"/>
        <family val="2"/>
        <scheme val="minor"/>
      </rPr>
      <t>(</t>
    </r>
    <r>
      <rPr>
        <i/>
        <sz val="11"/>
        <color theme="1"/>
        <rFont val="Calibri"/>
        <family val="2"/>
        <scheme val="minor"/>
      </rPr>
      <t># of unaged structures not in PacFIN; from 2013 NWFSC programmatice Review</t>
    </r>
    <r>
      <rPr>
        <sz val="11"/>
        <color theme="1"/>
        <rFont val="Calibri"/>
        <family val="2"/>
        <scheme val="minor"/>
      </rPr>
      <t>)</t>
    </r>
  </si>
  <si>
    <t>Data adequacy for a</t>
  </si>
  <si>
    <t>&amp; Recreational data</t>
  </si>
  <si>
    <t>Rec 2002-2011</t>
  </si>
  <si>
    <t>Benchmark/Full Asmt</t>
  </si>
  <si>
    <t>Trawl Survey: 2003-12</t>
  </si>
  <si>
    <t>H&amp;L Survey</t>
  </si>
  <si>
    <t>Tows &gt; 0</t>
  </si>
  <si>
    <t>Full/DM</t>
  </si>
  <si>
    <t>Or-Y; Ca-?</t>
  </si>
  <si>
    <t>Pacific Spiny Dogfish</t>
  </si>
  <si>
    <t>Aurora rockfish</t>
  </si>
  <si>
    <t>Blackgill rockfish</t>
  </si>
  <si>
    <t>Greenspotted rockfish- 1</t>
  </si>
  <si>
    <t>Halfbanded rockfish</t>
  </si>
  <si>
    <t>Greenspotted rockfish- 2</t>
  </si>
  <si>
    <t>Rex sole</t>
  </si>
  <si>
    <t>Sharpchin rockfish</t>
  </si>
  <si>
    <t>Shortspine thornyhead</t>
  </si>
  <si>
    <t>Splitnose rockfish</t>
  </si>
  <si>
    <t>Yelloweye rockfish</t>
  </si>
  <si>
    <t>Yellowtail rockfish</t>
  </si>
  <si>
    <t>NW Fishery Science Center bottom-trawl survey biomass estimates, with trend information, and</t>
  </si>
  <si>
    <t>NW Fishery Science Center bottom-trawl survey, swept-area biomass estimates, with survey biomass</t>
  </si>
  <si>
    <t xml:space="preserve">assessment estimates and projections of biomass (where available) from 3 years before the last </t>
  </si>
  <si>
    <t>trends and assessment biomass estimate (where available) from 3 years before the last assessment through 2015</t>
  </si>
  <si>
    <t>assessment through 2015.</t>
  </si>
  <si>
    <t>assessment through 2015. (cont.)</t>
  </si>
  <si>
    <t>Annual rate of</t>
  </si>
  <si>
    <t>biomass change</t>
  </si>
  <si>
    <t>Survey</t>
  </si>
  <si>
    <t>Asmnt.</t>
  </si>
  <si>
    <t>Greenspotted rockfish- Late</t>
  </si>
  <si>
    <t>Greenspotted rockfish- Early</t>
  </si>
  <si>
    <t>Summary of annual average rates of change in trawl survey and assessment biomass trends.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</si>
</sst>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_(* \(#,##0\);_(* &quot;-&quot;_);_(@_)"/>
    <numFmt numFmtId="43" formatCode="_(* #,##0.00_);_(* \(#,##0.00\);_(* &quot;-&quot;??_);_(@_)"/>
    <numFmt numFmtId="164" formatCode="0.0"/>
    <numFmt numFmtId="165" formatCode="_(* #,##0_);_(* \(#,##0\);_(* &quot;-&quot;??_);_(@_)"/>
    <numFmt numFmtId="166" formatCode="_(* #,##0.0_);_(* \(#,##0.0\);_(* &quot;-&quot;??_);_(@_)"/>
    <numFmt numFmtId="167" formatCode="#,##0.0"/>
    <numFmt numFmtId="168" formatCode="_(* #,##0.000_);_(* \(#,##0.000\);_(* &quot;-&quot;??_);_(@_)"/>
    <numFmt numFmtId="169" formatCode="0.0%"/>
  </numFmts>
  <fonts count="63" x14ac:knownFonts="1">
    <font>
      <sz val="11"/>
      <color theme="1"/>
      <name val="Calibri"/>
      <family val="2"/>
      <scheme val="minor"/>
    </font>
    <font>
      <sz val="11"/>
      <color theme="1"/>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sz val="10"/>
      <name val="Arial"/>
      <family val="2"/>
    </font>
    <font>
      <b/>
      <sz val="14"/>
      <name val="Calibri"/>
      <family val="2"/>
      <scheme val="minor"/>
    </font>
    <font>
      <sz val="14"/>
      <name val="Calibri"/>
      <family val="2"/>
      <scheme val="minor"/>
    </font>
    <font>
      <b/>
      <sz val="14"/>
      <color rgb="FF0000FF"/>
      <name val="Calibri"/>
      <family val="2"/>
      <scheme val="minor"/>
    </font>
    <font>
      <b/>
      <u/>
      <sz val="14"/>
      <color theme="1"/>
      <name val="Calibri"/>
      <family val="2"/>
      <scheme val="minor"/>
    </font>
    <font>
      <sz val="13"/>
      <color theme="1"/>
      <name val="Calibri"/>
      <family val="2"/>
      <scheme val="minor"/>
    </font>
    <font>
      <b/>
      <sz val="10"/>
      <color theme="1"/>
      <name val="Calibri"/>
      <family val="2"/>
      <scheme val="minor"/>
    </font>
    <font>
      <b/>
      <sz val="12"/>
      <color theme="1"/>
      <name val="Calibri"/>
      <family val="2"/>
      <scheme val="minor"/>
    </font>
    <font>
      <b/>
      <strike/>
      <sz val="11"/>
      <color theme="1"/>
      <name val="Calibri"/>
      <family val="2"/>
      <scheme val="minor"/>
    </font>
    <font>
      <b/>
      <sz val="11"/>
      <name val="Calibri"/>
      <family val="2"/>
      <scheme val="minor"/>
    </font>
    <font>
      <sz val="12"/>
      <color theme="1"/>
      <name val="Calibri"/>
      <family val="2"/>
      <scheme val="minor"/>
    </font>
    <font>
      <sz val="12"/>
      <color rgb="FFFF0000"/>
      <name val="Calibri"/>
      <family val="2"/>
      <scheme val="minor"/>
    </font>
    <font>
      <b/>
      <sz val="12"/>
      <color rgb="FFFF0000"/>
      <name val="Calibri"/>
      <family val="2"/>
      <scheme val="minor"/>
    </font>
    <font>
      <sz val="10"/>
      <color theme="1"/>
      <name val="Calibri"/>
      <family val="2"/>
      <scheme val="minor"/>
    </font>
    <font>
      <sz val="11"/>
      <name val="Calibri"/>
      <family val="2"/>
      <scheme val="minor"/>
    </font>
    <font>
      <b/>
      <sz val="11"/>
      <color theme="0" tint="-0.499984740745262"/>
      <name val="Calibri"/>
      <family val="2"/>
      <scheme val="minor"/>
    </font>
    <font>
      <sz val="12"/>
      <name val="Calibri"/>
      <family val="2"/>
      <scheme val="minor"/>
    </font>
    <font>
      <b/>
      <sz val="12"/>
      <color theme="0" tint="-0.499984740745262"/>
      <name val="Calibri"/>
      <family val="2"/>
      <scheme val="minor"/>
    </font>
    <font>
      <b/>
      <sz val="11"/>
      <color rgb="FF0000FF"/>
      <name val="Calibri"/>
      <family val="2"/>
      <scheme val="minor"/>
    </font>
    <font>
      <sz val="11"/>
      <color rgb="FF0000FF"/>
      <name val="Calibri"/>
      <family val="2"/>
      <scheme val="minor"/>
    </font>
    <font>
      <b/>
      <sz val="12"/>
      <color rgb="FF0000FF"/>
      <name val="Calibri"/>
      <family val="2"/>
      <scheme val="minor"/>
    </font>
    <font>
      <b/>
      <sz val="9"/>
      <color indexed="81"/>
      <name val="Tahoma"/>
      <family val="2"/>
    </font>
    <font>
      <sz val="9"/>
      <color indexed="81"/>
      <name val="Tahoma"/>
      <family val="2"/>
    </font>
    <font>
      <b/>
      <sz val="14"/>
      <color theme="0"/>
      <name val="Calibri"/>
      <family val="2"/>
      <scheme val="minor"/>
    </font>
    <font>
      <b/>
      <sz val="14"/>
      <color theme="0" tint="-0.499984740745262"/>
      <name val="Calibri"/>
      <family val="2"/>
      <scheme val="minor"/>
    </font>
    <font>
      <b/>
      <sz val="14"/>
      <color theme="4" tint="-0.249977111117893"/>
      <name val="Calibri"/>
      <family val="2"/>
      <scheme val="minor"/>
    </font>
    <font>
      <sz val="14"/>
      <color theme="4" tint="-0.249977111117893"/>
      <name val="Calibri"/>
      <family val="2"/>
      <scheme val="minor"/>
    </font>
    <font>
      <b/>
      <sz val="10"/>
      <name val="Calibri"/>
      <family val="2"/>
      <scheme val="minor"/>
    </font>
    <font>
      <sz val="10"/>
      <name val="Calibri"/>
      <family val="2"/>
      <scheme val="minor"/>
    </font>
    <font>
      <sz val="14"/>
      <name val="Arial"/>
      <family val="2"/>
    </font>
    <font>
      <b/>
      <vertAlign val="subscript"/>
      <sz val="14"/>
      <color theme="1"/>
      <name val="Calibri"/>
      <family val="2"/>
      <scheme val="minor"/>
    </font>
    <font>
      <b/>
      <sz val="12"/>
      <name val="Calibri"/>
      <family val="2"/>
      <scheme val="minor"/>
    </font>
    <font>
      <sz val="14"/>
      <color rgb="FFCC0000"/>
      <name val="Calibri"/>
      <family val="2"/>
      <scheme val="minor"/>
    </font>
    <font>
      <i/>
      <sz val="14"/>
      <color theme="1"/>
      <name val="Calibri"/>
      <family val="2"/>
      <scheme val="minor"/>
    </font>
    <font>
      <strike/>
      <sz val="14"/>
      <color theme="1"/>
      <name val="Calibri"/>
      <family val="2"/>
      <scheme val="minor"/>
    </font>
    <font>
      <u/>
      <sz val="11"/>
      <color theme="10"/>
      <name val="Calibri"/>
      <family val="2"/>
      <scheme val="minor"/>
    </font>
    <font>
      <sz val="10"/>
      <name val="MS Sans Serif"/>
      <family val="2"/>
    </font>
    <font>
      <sz val="10"/>
      <color indexed="8"/>
      <name val="Arial"/>
      <family val="2"/>
    </font>
    <font>
      <b/>
      <sz val="16"/>
      <color theme="1"/>
      <name val="Calibri"/>
      <family val="2"/>
      <scheme val="minor"/>
    </font>
    <font>
      <u/>
      <sz val="14"/>
      <color theme="1"/>
      <name val="Calibri"/>
      <family val="2"/>
      <scheme val="minor"/>
    </font>
    <font>
      <sz val="14"/>
      <color theme="8" tint="-0.499984740745262"/>
      <name val="Calibri"/>
      <family val="2"/>
      <scheme val="minor"/>
    </font>
    <font>
      <vertAlign val="subscript"/>
      <sz val="14"/>
      <color theme="1"/>
      <name val="Calibri"/>
      <family val="2"/>
      <scheme val="minor"/>
    </font>
    <font>
      <sz val="11"/>
      <color theme="1" tint="0.34998626667073579"/>
      <name val="Calibri"/>
      <family val="2"/>
      <scheme val="minor"/>
    </font>
    <font>
      <sz val="11"/>
      <color theme="0" tint="-0.249977111117893"/>
      <name val="Calibri"/>
      <family val="2"/>
      <scheme val="minor"/>
    </font>
    <font>
      <sz val="11"/>
      <color rgb="FFFF0000"/>
      <name val="Calibri"/>
      <family val="2"/>
      <scheme val="minor"/>
    </font>
    <font>
      <sz val="16"/>
      <color theme="1"/>
      <name val="Calibri"/>
      <family val="2"/>
      <scheme val="minor"/>
    </font>
    <font>
      <b/>
      <sz val="14"/>
      <color rgb="FFCC0000"/>
      <name val="Calibri"/>
      <family val="2"/>
      <scheme val="minor"/>
    </font>
    <font>
      <b/>
      <sz val="11"/>
      <color rgb="FFFF0000"/>
      <name val="Calibri"/>
      <family val="2"/>
      <scheme val="minor"/>
    </font>
    <font>
      <sz val="14"/>
      <color rgb="FF0033CC"/>
      <name val="Calibri"/>
      <family val="2"/>
      <scheme val="minor"/>
    </font>
    <font>
      <b/>
      <sz val="16"/>
      <name val="Calibri"/>
      <family val="2"/>
      <scheme val="minor"/>
    </font>
    <font>
      <b/>
      <sz val="14"/>
      <color rgb="FF000000"/>
      <name val="Calibri"/>
      <family val="2"/>
      <scheme val="minor"/>
    </font>
    <font>
      <sz val="14"/>
      <color rgb="FF000000"/>
      <name val="Calibri"/>
      <family val="2"/>
      <scheme val="minor"/>
    </font>
    <font>
      <b/>
      <sz val="11"/>
      <color rgb="FFC00000"/>
      <name val="Calibri"/>
      <family val="2"/>
      <scheme val="minor"/>
    </font>
    <font>
      <u/>
      <sz val="12"/>
      <color theme="10"/>
      <name val="Calibri"/>
      <family val="2"/>
      <scheme val="minor"/>
    </font>
    <font>
      <b/>
      <sz val="15"/>
      <color theme="1"/>
      <name val="Calibri"/>
      <family val="2"/>
      <scheme val="minor"/>
    </font>
    <font>
      <sz val="11"/>
      <color rgb="FF000000"/>
      <name val="Calibri"/>
      <family val="2"/>
      <scheme val="minor"/>
    </font>
    <font>
      <i/>
      <sz val="11"/>
      <color theme="1"/>
      <name val="Calibri"/>
      <family val="2"/>
      <scheme val="minor"/>
    </font>
    <font>
      <sz val="11"/>
      <color rgb="FFC00000"/>
      <name val="Calibri"/>
      <family val="2"/>
      <scheme val="minor"/>
    </font>
  </fonts>
  <fills count="73">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8" tint="0.59999389629810485"/>
        <bgColor indexed="64"/>
      </patternFill>
    </fill>
    <fill>
      <patternFill patternType="solid">
        <fgColor rgb="FFFFC1FF"/>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33CCCC"/>
        <bgColor indexed="64"/>
      </patternFill>
    </fill>
    <fill>
      <patternFill patternType="solid">
        <fgColor rgb="FF99E7F6"/>
        <bgColor indexed="64"/>
      </patternFill>
    </fill>
    <fill>
      <patternFill patternType="solid">
        <fgColor rgb="FFA5D4E5"/>
        <bgColor indexed="64"/>
      </patternFill>
    </fill>
    <fill>
      <patternFill patternType="solid">
        <fgColor rgb="FF86FCBE"/>
        <bgColor indexed="64"/>
      </patternFill>
    </fill>
    <fill>
      <patternFill patternType="solid">
        <fgColor theme="0" tint="-0.249977111117893"/>
        <bgColor indexed="64"/>
      </patternFill>
    </fill>
    <fill>
      <patternFill patternType="solid">
        <fgColor rgb="FFFDE9D9"/>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C5D757"/>
        <bgColor indexed="64"/>
      </patternFill>
    </fill>
    <fill>
      <patternFill patternType="solid">
        <fgColor rgb="FFFFFF00"/>
        <bgColor indexed="64"/>
      </patternFill>
    </fill>
    <fill>
      <patternFill patternType="solid">
        <fgColor rgb="FFDEEBFE"/>
        <bgColor indexed="64"/>
      </patternFill>
    </fill>
    <fill>
      <patternFill patternType="solid">
        <fgColor rgb="FFBDFFBD"/>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FEA0FF"/>
        <bgColor indexed="64"/>
      </patternFill>
    </fill>
    <fill>
      <patternFill patternType="solid">
        <fgColor theme="3" tint="0.79998168889431442"/>
        <bgColor indexed="64"/>
      </patternFill>
    </fill>
    <fill>
      <patternFill patternType="solid">
        <fgColor rgb="FFFFFF99"/>
        <bgColor indexed="64"/>
      </patternFill>
    </fill>
    <fill>
      <patternFill patternType="solid">
        <fgColor theme="1"/>
        <bgColor indexed="64"/>
      </patternFill>
    </fill>
    <fill>
      <patternFill patternType="solid">
        <fgColor rgb="FF99CC00"/>
        <bgColor rgb="FF99CC00"/>
      </patternFill>
    </fill>
    <fill>
      <patternFill patternType="solid">
        <fgColor rgb="FFFF7979"/>
        <bgColor indexed="64"/>
      </patternFill>
    </fill>
    <fill>
      <patternFill patternType="solid">
        <fgColor rgb="FFF7AC47"/>
        <bgColor rgb="FFF7AC47"/>
      </patternFill>
    </fill>
    <fill>
      <patternFill patternType="darkUp">
        <fgColor rgb="FF99CC00"/>
        <bgColor rgb="FF99CC00"/>
      </patternFill>
    </fill>
    <fill>
      <patternFill patternType="darkTrellis">
        <fgColor rgb="FF99CC00"/>
        <bgColor rgb="FF99CC00"/>
      </patternFill>
    </fill>
    <fill>
      <patternFill patternType="darkUp">
        <fgColor rgb="FFF7AC47"/>
        <bgColor rgb="FFF7AC47"/>
      </patternFill>
    </fill>
    <fill>
      <patternFill patternType="darkTrellis">
        <fgColor rgb="FFF7AC47"/>
        <bgColor rgb="FFF7AC47"/>
      </patternFill>
    </fill>
    <fill>
      <patternFill patternType="solid">
        <fgColor rgb="FFCCFFCC"/>
        <bgColor indexed="64"/>
      </patternFill>
    </fill>
    <fill>
      <patternFill patternType="solid">
        <fgColor rgb="FFF7CDFF"/>
        <bgColor indexed="64"/>
      </patternFill>
    </fill>
    <fill>
      <patternFill patternType="solid">
        <fgColor rgb="FF47FFC2"/>
        <bgColor indexed="64"/>
      </patternFill>
    </fill>
    <fill>
      <patternFill patternType="solid">
        <fgColor theme="7" tint="0.59999389629810485"/>
        <bgColor indexed="64"/>
      </patternFill>
    </fill>
    <fill>
      <patternFill patternType="solid">
        <fgColor rgb="FFFFD1FF"/>
        <bgColor indexed="64"/>
      </patternFill>
    </fill>
    <fill>
      <patternFill patternType="solid">
        <fgColor rgb="FFFFCCFF"/>
        <bgColor indexed="64"/>
      </patternFill>
    </fill>
    <fill>
      <patternFill patternType="solid">
        <fgColor rgb="FFFFD5FF"/>
        <bgColor indexed="64"/>
      </patternFill>
    </fill>
    <fill>
      <patternFill patternType="solid">
        <fgColor theme="1" tint="0.34998626667073579"/>
        <bgColor indexed="64"/>
      </patternFill>
    </fill>
    <fill>
      <patternFill patternType="solid">
        <fgColor rgb="FFFFFFCD"/>
        <bgColor indexed="64"/>
      </patternFill>
    </fill>
    <fill>
      <patternFill patternType="solid">
        <fgColor rgb="FFFFFFC9"/>
        <bgColor indexed="64"/>
      </patternFill>
    </fill>
    <fill>
      <patternFill patternType="solid">
        <fgColor rgb="FFFFFF8F"/>
        <bgColor indexed="64"/>
      </patternFill>
    </fill>
    <fill>
      <patternFill patternType="solid">
        <fgColor rgb="FFDFE9C9"/>
        <bgColor indexed="64"/>
      </patternFill>
    </fill>
    <fill>
      <patternFill patternType="solid">
        <fgColor rgb="FFCEDDAB"/>
        <bgColor indexed="64"/>
      </patternFill>
    </fill>
    <fill>
      <patternFill patternType="solid">
        <fgColor rgb="FFE2ADAC"/>
        <bgColor indexed="64"/>
      </patternFill>
    </fill>
    <fill>
      <patternFill patternType="solid">
        <fgColor rgb="FFA6BFDE"/>
        <bgColor indexed="64"/>
      </patternFill>
    </fill>
    <fill>
      <patternFill patternType="solid">
        <fgColor rgb="FFCCDAEC"/>
        <bgColor indexed="64"/>
      </patternFill>
    </fill>
    <fill>
      <patternFill patternType="solid">
        <fgColor rgb="FFB8EEED"/>
        <bgColor indexed="64"/>
      </patternFill>
    </fill>
    <fill>
      <patternFill patternType="solid">
        <fgColor theme="7" tint="0.79998168889431442"/>
        <bgColor indexed="64"/>
      </patternFill>
    </fill>
    <fill>
      <patternFill patternType="solid">
        <fgColor rgb="FFFFFFD5"/>
        <bgColor indexed="64"/>
      </patternFill>
    </fill>
    <fill>
      <patternFill patternType="solid">
        <fgColor rgb="FF11F31C"/>
        <bgColor indexed="64"/>
      </patternFill>
    </fill>
    <fill>
      <patternFill patternType="solid">
        <fgColor rgb="FFC6EA10"/>
        <bgColor indexed="64"/>
      </patternFill>
    </fill>
    <fill>
      <patternFill patternType="solid">
        <fgColor rgb="FFFF3333"/>
        <bgColor indexed="64"/>
      </patternFill>
    </fill>
    <fill>
      <patternFill patternType="darkUp">
        <fgColor theme="1"/>
        <bgColor theme="0" tint="-0.249977111117893"/>
      </patternFill>
    </fill>
    <fill>
      <patternFill patternType="solid">
        <fgColor rgb="FFEDA20D"/>
        <bgColor indexed="64"/>
      </patternFill>
    </fill>
    <fill>
      <patternFill patternType="solid">
        <fgColor rgb="FFE9ED49"/>
        <bgColor indexed="64"/>
      </patternFill>
    </fill>
  </fills>
  <borders count="87">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bottom style="thin">
        <color auto="1"/>
      </bottom>
      <diagonal/>
    </border>
    <border>
      <left/>
      <right/>
      <top/>
      <bottom style="medium">
        <color indexed="64"/>
      </bottom>
      <diagonal/>
    </border>
    <border>
      <left style="thin">
        <color auto="1"/>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style="thin">
        <color auto="1"/>
      </left>
      <right style="medium">
        <color auto="1"/>
      </right>
      <top/>
      <bottom/>
      <diagonal/>
    </border>
    <border>
      <left style="medium">
        <color auto="1"/>
      </left>
      <right style="thin">
        <color auto="1"/>
      </right>
      <top/>
      <bottom/>
      <diagonal/>
    </border>
    <border>
      <left style="thin">
        <color auto="1"/>
      </left>
      <right/>
      <top/>
      <bottom/>
      <diagonal/>
    </border>
    <border>
      <left style="medium">
        <color auto="1"/>
      </left>
      <right style="thin">
        <color auto="1"/>
      </right>
      <top/>
      <bottom style="thin">
        <color indexed="64"/>
      </bottom>
      <diagonal/>
    </border>
    <border>
      <left style="medium">
        <color auto="1"/>
      </left>
      <right style="thin">
        <color auto="1"/>
      </right>
      <top/>
      <bottom style="medium">
        <color indexed="64"/>
      </bottom>
      <diagonal/>
    </border>
    <border>
      <left style="thin">
        <color auto="1"/>
      </left>
      <right style="medium">
        <color auto="1"/>
      </right>
      <top/>
      <bottom style="medium">
        <color indexed="64"/>
      </bottom>
      <diagonal/>
    </border>
    <border>
      <left style="thin">
        <color auto="1"/>
      </left>
      <right/>
      <top/>
      <bottom style="medium">
        <color indexed="64"/>
      </bottom>
      <diagonal/>
    </border>
    <border>
      <left style="thin">
        <color auto="1"/>
      </left>
      <right style="medium">
        <color auto="1"/>
      </right>
      <top/>
      <bottom style="thin">
        <color indexed="64"/>
      </bottom>
      <diagonal/>
    </border>
    <border>
      <left style="medium">
        <color auto="1"/>
      </left>
      <right style="thin">
        <color auto="1"/>
      </right>
      <top style="thin">
        <color indexed="64"/>
      </top>
      <bottom style="thin">
        <color indexed="64"/>
      </bottom>
      <diagonal/>
    </border>
    <border>
      <left style="thin">
        <color auto="1"/>
      </left>
      <right style="medium">
        <color auto="1"/>
      </right>
      <top style="thin">
        <color indexed="64"/>
      </top>
      <bottom style="thin">
        <color indexed="64"/>
      </bottom>
      <diagonal/>
    </border>
    <border>
      <left style="medium">
        <color auto="1"/>
      </left>
      <right style="thin">
        <color auto="1"/>
      </right>
      <top style="thin">
        <color indexed="64"/>
      </top>
      <bottom style="medium">
        <color indexed="64"/>
      </bottom>
      <diagonal/>
    </border>
    <border>
      <left style="thin">
        <color auto="1"/>
      </left>
      <right style="medium">
        <color auto="1"/>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right style="medium">
        <color auto="1"/>
      </right>
      <top/>
      <bottom style="thin">
        <color indexed="64"/>
      </bottom>
      <diagonal/>
    </border>
    <border>
      <left/>
      <right style="medium">
        <color auto="1"/>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auto="1"/>
      </left>
      <right/>
      <top/>
      <bottom/>
      <diagonal/>
    </border>
    <border>
      <left/>
      <right style="medium">
        <color auto="1"/>
      </right>
      <top/>
      <bottom/>
      <diagonal/>
    </border>
    <border>
      <left style="medium">
        <color auto="1"/>
      </left>
      <right style="medium">
        <color auto="1"/>
      </right>
      <top/>
      <bottom/>
      <diagonal/>
    </border>
    <border>
      <left/>
      <right style="thin">
        <color auto="1"/>
      </right>
      <top/>
      <bottom/>
      <diagonal/>
    </border>
    <border>
      <left/>
      <right style="medium">
        <color auto="1"/>
      </right>
      <top/>
      <bottom style="medium">
        <color indexed="64"/>
      </bottom>
      <diagonal/>
    </border>
    <border>
      <left style="medium">
        <color auto="1"/>
      </left>
      <right style="medium">
        <color auto="1"/>
      </right>
      <top/>
      <bottom style="medium">
        <color indexed="64"/>
      </bottom>
      <diagonal/>
    </border>
    <border>
      <left style="medium">
        <color auto="1"/>
      </left>
      <right/>
      <top/>
      <bottom style="medium">
        <color indexed="64"/>
      </bottom>
      <diagonal/>
    </border>
    <border>
      <left/>
      <right style="medium">
        <color auto="1"/>
      </right>
      <top style="medium">
        <color indexed="64"/>
      </top>
      <bottom style="thin">
        <color indexed="64"/>
      </bottom>
      <diagonal/>
    </border>
    <border>
      <left style="medium">
        <color indexed="64"/>
      </left>
      <right/>
      <top style="medium">
        <color indexed="64"/>
      </top>
      <bottom style="thin">
        <color indexed="64"/>
      </bottom>
      <diagonal/>
    </border>
    <border>
      <left style="thin">
        <color auto="1"/>
      </left>
      <right style="medium">
        <color auto="1"/>
      </right>
      <top style="medium">
        <color indexed="64"/>
      </top>
      <bottom style="thin">
        <color indexed="64"/>
      </bottom>
      <diagonal/>
    </border>
    <border>
      <left style="medium">
        <color auto="1"/>
      </left>
      <right style="medium">
        <color auto="1"/>
      </right>
      <top style="medium">
        <color indexed="64"/>
      </top>
      <bottom style="thin">
        <color indexed="64"/>
      </bottom>
      <diagonal/>
    </border>
    <border>
      <left style="medium">
        <color auto="1"/>
      </left>
      <right/>
      <top/>
      <bottom style="thin">
        <color indexed="64"/>
      </bottom>
      <diagonal/>
    </border>
    <border>
      <left style="medium">
        <color auto="1"/>
      </left>
      <right style="thin">
        <color auto="1"/>
      </right>
      <top style="medium">
        <color indexed="64"/>
      </top>
      <bottom style="thin">
        <color indexed="64"/>
      </bottom>
      <diagonal/>
    </border>
    <border>
      <left style="thin">
        <color auto="1"/>
      </left>
      <right style="thin">
        <color indexed="64"/>
      </right>
      <top style="medium">
        <color indexed="64"/>
      </top>
      <bottom style="thin">
        <color indexed="64"/>
      </bottom>
      <diagonal/>
    </border>
    <border>
      <left/>
      <right/>
      <top style="medium">
        <color indexed="64"/>
      </top>
      <bottom style="thin">
        <color indexed="64"/>
      </bottom>
      <diagonal/>
    </border>
    <border>
      <left style="medium">
        <color auto="1"/>
      </left>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auto="1"/>
      </right>
      <top style="thin">
        <color indexed="64"/>
      </top>
      <bottom style="medium">
        <color indexed="64"/>
      </bottom>
      <diagonal/>
    </border>
    <border>
      <left style="medium">
        <color indexed="64"/>
      </left>
      <right/>
      <top style="thin">
        <color indexed="64"/>
      </top>
      <bottom style="medium">
        <color indexed="64"/>
      </bottom>
      <diagonal/>
    </border>
    <border>
      <left style="thin">
        <color auto="1"/>
      </left>
      <right/>
      <top/>
      <bottom style="thin">
        <color indexed="64"/>
      </bottom>
      <diagonal/>
    </border>
    <border>
      <left/>
      <right style="thin">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indexed="64"/>
      </top>
      <bottom style="thin">
        <color indexed="64"/>
      </bottom>
      <diagonal/>
    </border>
    <border>
      <left style="thin">
        <color indexed="64"/>
      </left>
      <right/>
      <top style="thin">
        <color indexed="64"/>
      </top>
      <bottom style="thin">
        <color indexed="64"/>
      </bottom>
      <diagonal/>
    </border>
    <border>
      <left style="thin">
        <color auto="1"/>
      </left>
      <right/>
      <top style="thin">
        <color indexed="64"/>
      </top>
      <bottom style="medium">
        <color indexed="64"/>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thin">
        <color auto="1"/>
      </left>
      <right style="thin">
        <color indexed="64"/>
      </right>
      <top style="medium">
        <color indexed="64"/>
      </top>
      <bottom style="medium">
        <color indexed="64"/>
      </bottom>
      <diagonal/>
    </border>
    <border>
      <left/>
      <right style="medium">
        <color auto="1"/>
      </right>
      <top style="thin">
        <color indexed="64"/>
      </top>
      <bottom/>
      <diagonal/>
    </border>
    <border>
      <left style="medium">
        <color auto="1"/>
      </left>
      <right style="thin">
        <color auto="1"/>
      </right>
      <top style="thin">
        <color indexed="64"/>
      </top>
      <bottom/>
      <diagonal/>
    </border>
    <border>
      <left style="thin">
        <color indexed="64"/>
      </left>
      <right style="thick">
        <color indexed="64"/>
      </right>
      <top/>
      <bottom/>
      <diagonal/>
    </border>
    <border>
      <left style="thin">
        <color indexed="64"/>
      </left>
      <right style="thick">
        <color indexed="64"/>
      </right>
      <top/>
      <bottom style="thin">
        <color auto="1"/>
      </bottom>
      <diagonal/>
    </border>
    <border>
      <left/>
      <right style="thick">
        <color indexed="64"/>
      </right>
      <top/>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auto="1"/>
      </left>
      <right/>
      <top style="thin">
        <color indexed="64"/>
      </top>
      <bottom/>
      <diagonal/>
    </border>
    <border>
      <left/>
      <right/>
      <top/>
      <bottom style="medium">
        <color rgb="FF0033CC"/>
      </bottom>
      <diagonal/>
    </border>
    <border>
      <left style="thin">
        <color indexed="64"/>
      </left>
      <right style="medium">
        <color indexed="64"/>
      </right>
      <top/>
      <bottom style="medium">
        <color rgb="FF0033CC"/>
      </bottom>
      <diagonal/>
    </border>
    <border>
      <left/>
      <right style="medium">
        <color indexed="64"/>
      </right>
      <top/>
      <bottom style="medium">
        <color rgb="FF0033CC"/>
      </bottom>
      <diagonal/>
    </border>
    <border>
      <left style="thin">
        <color auto="1"/>
      </left>
      <right style="medium">
        <color auto="1"/>
      </right>
      <top style="medium">
        <color rgb="FF0033CC"/>
      </top>
      <bottom/>
      <diagonal/>
    </border>
    <border>
      <left style="medium">
        <color auto="1"/>
      </left>
      <right style="medium">
        <color auto="1"/>
      </right>
      <top style="medium">
        <color rgb="FF0033CC"/>
      </top>
      <bottom/>
      <diagonal/>
    </border>
    <border>
      <left/>
      <right style="medium">
        <color auto="1"/>
      </right>
      <top style="medium">
        <color rgb="FF0033CC"/>
      </top>
      <bottom/>
      <diagonal/>
    </border>
    <border>
      <left style="thick">
        <color indexed="64"/>
      </left>
      <right/>
      <top/>
      <bottom style="thin">
        <color indexed="64"/>
      </bottom>
      <diagonal/>
    </border>
    <border>
      <left style="thin">
        <color auto="1"/>
      </left>
      <right style="thick">
        <color indexed="64"/>
      </right>
      <top/>
      <bottom style="medium">
        <color indexed="64"/>
      </bottom>
      <diagonal/>
    </border>
    <border>
      <left style="thick">
        <color indexed="64"/>
      </left>
      <right/>
      <top/>
      <bottom style="medium">
        <color indexed="64"/>
      </bottom>
      <diagonal/>
    </border>
    <border>
      <left/>
      <right style="medium">
        <color indexed="64"/>
      </right>
      <top style="medium">
        <color indexed="64"/>
      </top>
      <bottom/>
      <diagonal/>
    </border>
    <border>
      <left style="thick">
        <color indexed="64"/>
      </left>
      <right/>
      <top style="thin">
        <color indexed="64"/>
      </top>
      <bottom style="thin">
        <color indexed="64"/>
      </bottom>
      <diagonal/>
    </border>
    <border>
      <left/>
      <right style="thin">
        <color indexed="64"/>
      </right>
      <top style="thin">
        <color indexed="64"/>
      </top>
      <bottom/>
      <diagonal/>
    </border>
    <border>
      <left style="medium">
        <color auto="1"/>
      </left>
      <right/>
      <top style="thin">
        <color indexed="64"/>
      </top>
      <bottom/>
      <diagonal/>
    </border>
    <border>
      <left/>
      <right style="thick">
        <color auto="1"/>
      </right>
      <top/>
      <bottom style="medium">
        <color indexed="64"/>
      </bottom>
      <diagonal/>
    </border>
    <border>
      <left/>
      <right style="thick">
        <color auto="1"/>
      </right>
      <top style="medium">
        <color indexed="64"/>
      </top>
      <bottom style="thin">
        <color indexed="64"/>
      </bottom>
      <diagonal/>
    </border>
  </borders>
  <cellStyleXfs count="2298">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0" fontId="4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5" fillId="0" borderId="0"/>
    <xf numFmtId="0" fontId="41" fillId="0" borderId="0"/>
    <xf numFmtId="0" fontId="41" fillId="0" borderId="0"/>
    <xf numFmtId="0" fontId="5" fillId="0" borderId="0"/>
    <xf numFmtId="0" fontId="5" fillId="0" borderId="0"/>
    <xf numFmtId="0" fontId="41" fillId="0" borderId="0"/>
    <xf numFmtId="0" fontId="42" fillId="0" borderId="0"/>
    <xf numFmtId="0" fontId="5"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0" fillId="0" borderId="0" applyNumberFormat="0" applyFill="0" applyBorder="0" applyAlignment="0" applyProtection="0"/>
  </cellStyleXfs>
  <cellXfs count="1173">
    <xf numFmtId="0" fontId="0" fillId="0" borderId="0" xfId="0"/>
    <xf numFmtId="0" fontId="3" fillId="0" borderId="0" xfId="0" applyFont="1"/>
    <xf numFmtId="0" fontId="4" fillId="0" borderId="0" xfId="0" applyFont="1" applyAlignment="1">
      <alignment horizontal="centerContinuous"/>
    </xf>
    <xf numFmtId="0" fontId="3" fillId="0" borderId="0" xfId="0" applyFont="1" applyAlignment="1">
      <alignment horizontal="centerContinuous"/>
    </xf>
    <xf numFmtId="0" fontId="4" fillId="0" borderId="0" xfId="0" applyFont="1" applyBorder="1" applyAlignment="1">
      <alignment horizontal="centerContinuous"/>
    </xf>
    <xf numFmtId="0" fontId="4" fillId="0" borderId="0" xfId="0" applyFont="1"/>
    <xf numFmtId="0" fontId="4" fillId="0" borderId="2" xfId="0" applyFont="1" applyBorder="1" applyAlignment="1">
      <alignment horizontal="center"/>
    </xf>
    <xf numFmtId="0" fontId="3" fillId="0" borderId="0" xfId="0" applyFont="1" applyAlignment="1">
      <alignment horizontal="center"/>
    </xf>
    <xf numFmtId="0" fontId="4" fillId="0" borderId="3" xfId="0" applyFont="1" applyBorder="1" applyAlignment="1">
      <alignment horizontal="center"/>
    </xf>
    <xf numFmtId="0" fontId="4" fillId="0" borderId="3" xfId="0" quotePrefix="1" applyFont="1" applyBorder="1" applyAlignment="1">
      <alignment horizontal="center"/>
    </xf>
    <xf numFmtId="0" fontId="4" fillId="0" borderId="0" xfId="0" applyFont="1" applyAlignment="1">
      <alignment horizontal="center"/>
    </xf>
    <xf numFmtId="0" fontId="6" fillId="0" borderId="4" xfId="3" applyFont="1" applyBorder="1"/>
    <xf numFmtId="2" fontId="3" fillId="15" borderId="5" xfId="0" applyNumberFormat="1" applyFont="1" applyFill="1" applyBorder="1" applyAlignment="1">
      <alignment horizontal="center"/>
    </xf>
    <xf numFmtId="2" fontId="3" fillId="15" borderId="6" xfId="0" applyNumberFormat="1" applyFont="1" applyFill="1" applyBorder="1" applyAlignment="1">
      <alignment horizontal="center"/>
    </xf>
    <xf numFmtId="0" fontId="4" fillId="0" borderId="0" xfId="0" applyFont="1" applyAlignment="1">
      <alignment horizontal="center" wrapText="1"/>
    </xf>
    <xf numFmtId="0" fontId="6" fillId="0" borderId="0" xfId="3" applyFont="1" applyBorder="1"/>
    <xf numFmtId="2" fontId="3" fillId="16" borderId="2" xfId="0" applyNumberFormat="1" applyFont="1" applyFill="1" applyBorder="1" applyAlignment="1">
      <alignment horizontal="center"/>
    </xf>
    <xf numFmtId="0" fontId="7" fillId="0" borderId="0" xfId="3" applyFont="1" applyBorder="1" applyAlignment="1">
      <alignment horizontal="right"/>
    </xf>
    <xf numFmtId="164" fontId="4" fillId="0" borderId="3" xfId="0" applyNumberFormat="1" applyFont="1" applyFill="1" applyBorder="1" applyAlignment="1">
      <alignment horizontal="center"/>
    </xf>
    <xf numFmtId="164" fontId="3" fillId="0" borderId="0" xfId="0" applyNumberFormat="1" applyFont="1"/>
    <xf numFmtId="0" fontId="6" fillId="17" borderId="7" xfId="4" applyFont="1" applyFill="1" applyBorder="1" applyAlignment="1"/>
    <xf numFmtId="0" fontId="3" fillId="0" borderId="7" xfId="0" applyFont="1" applyBorder="1" applyAlignment="1">
      <alignment horizontal="center"/>
    </xf>
    <xf numFmtId="0" fontId="6" fillId="17" borderId="7" xfId="4" applyFont="1" applyFill="1" applyBorder="1"/>
    <xf numFmtId="0" fontId="7" fillId="17" borderId="8" xfId="4" applyFont="1" applyFill="1" applyBorder="1"/>
    <xf numFmtId="164" fontId="4" fillId="0" borderId="9" xfId="0" applyNumberFormat="1" applyFont="1" applyFill="1" applyBorder="1" applyAlignment="1">
      <alignment horizontal="center"/>
    </xf>
    <xf numFmtId="164" fontId="3" fillId="18" borderId="0" xfId="0" applyNumberFormat="1" applyFont="1" applyFill="1"/>
    <xf numFmtId="0" fontId="6" fillId="17" borderId="8" xfId="4" applyFont="1" applyFill="1" applyBorder="1"/>
    <xf numFmtId="0" fontId="3" fillId="0" borderId="8" xfId="0" applyFont="1" applyBorder="1" applyAlignment="1">
      <alignment horizontal="center"/>
    </xf>
    <xf numFmtId="0" fontId="6" fillId="0" borderId="8" xfId="3" applyFont="1" applyBorder="1"/>
    <xf numFmtId="0" fontId="6" fillId="17" borderId="8" xfId="4" applyFont="1" applyFill="1" applyBorder="1" applyAlignment="1"/>
    <xf numFmtId="0" fontId="7" fillId="0" borderId="8" xfId="3" applyFont="1" applyBorder="1"/>
    <xf numFmtId="0" fontId="6" fillId="19" borderId="8" xfId="4" applyFont="1" applyFill="1" applyBorder="1"/>
    <xf numFmtId="0" fontId="6" fillId="19" borderId="8" xfId="3" applyFont="1" applyFill="1" applyBorder="1"/>
    <xf numFmtId="164" fontId="4" fillId="0" borderId="6" xfId="0" applyNumberFormat="1" applyFont="1" applyFill="1" applyBorder="1" applyAlignment="1">
      <alignment horizontal="center"/>
    </xf>
    <xf numFmtId="0" fontId="6" fillId="0" borderId="10" xfId="3" applyFont="1" applyBorder="1"/>
    <xf numFmtId="0" fontId="3" fillId="0" borderId="10" xfId="0" applyFont="1" applyBorder="1" applyAlignment="1">
      <alignment horizontal="center"/>
    </xf>
    <xf numFmtId="2" fontId="4" fillId="0" borderId="0" xfId="0" applyNumberFormat="1" applyFont="1" applyAlignment="1">
      <alignment horizontal="center"/>
    </xf>
    <xf numFmtId="3" fontId="3" fillId="0" borderId="0" xfId="0" applyNumberFormat="1" applyFont="1" applyAlignment="1">
      <alignment horizontal="center"/>
    </xf>
    <xf numFmtId="0" fontId="3" fillId="0" borderId="0" xfId="0" applyFont="1" applyAlignment="1">
      <alignment horizontal="right"/>
    </xf>
    <xf numFmtId="2" fontId="3" fillId="0" borderId="0" xfId="0" applyNumberFormat="1" applyFont="1" applyAlignment="1">
      <alignment horizontal="center"/>
    </xf>
    <xf numFmtId="0" fontId="4" fillId="0" borderId="0" xfId="0" applyFont="1" applyAlignment="1">
      <alignment horizontal="right"/>
    </xf>
    <xf numFmtId="0" fontId="4" fillId="0" borderId="0" xfId="0" applyFont="1" applyBorder="1" applyAlignment="1">
      <alignment horizontal="center"/>
    </xf>
    <xf numFmtId="0" fontId="8" fillId="0" borderId="0" xfId="0" applyFont="1" applyAlignment="1">
      <alignment horizontal="right"/>
    </xf>
    <xf numFmtId="2" fontId="8" fillId="0" borderId="0" xfId="0" applyNumberFormat="1" applyFont="1" applyAlignment="1">
      <alignment horizontal="center"/>
    </xf>
    <xf numFmtId="165" fontId="3" fillId="0" borderId="0" xfId="1" applyNumberFormat="1" applyFont="1"/>
    <xf numFmtId="166" fontId="3" fillId="0" borderId="0" xfId="1" applyNumberFormat="1" applyFont="1"/>
    <xf numFmtId="3" fontId="3" fillId="0" borderId="0" xfId="0" applyNumberFormat="1" applyFont="1"/>
    <xf numFmtId="0" fontId="3" fillId="0" borderId="0" xfId="0" applyFont="1" applyBorder="1"/>
    <xf numFmtId="166" fontId="3" fillId="0" borderId="11" xfId="1" applyNumberFormat="1" applyFont="1" applyBorder="1"/>
    <xf numFmtId="0" fontId="4" fillId="20" borderId="0" xfId="0" applyFont="1" applyFill="1" applyAlignment="1">
      <alignment horizontal="center"/>
    </xf>
    <xf numFmtId="165" fontId="4" fillId="0" borderId="2" xfId="1" applyNumberFormat="1" applyFont="1" applyBorder="1" applyAlignment="1">
      <alignment horizontal="centerContinuous"/>
    </xf>
    <xf numFmtId="166" fontId="4" fillId="0" borderId="2" xfId="1" applyNumberFormat="1" applyFont="1" applyBorder="1" applyAlignment="1">
      <alignment horizontal="centerContinuous"/>
    </xf>
    <xf numFmtId="3" fontId="4" fillId="0" borderId="2" xfId="0" applyNumberFormat="1" applyFont="1" applyBorder="1"/>
    <xf numFmtId="0" fontId="3" fillId="0" borderId="13" xfId="0" applyFont="1" applyBorder="1"/>
    <xf numFmtId="165" fontId="4" fillId="0" borderId="14" xfId="1" applyNumberFormat="1" applyFont="1" applyBorder="1" applyAlignment="1">
      <alignment horizontal="centerContinuous"/>
    </xf>
    <xf numFmtId="165" fontId="4" fillId="0" borderId="3" xfId="1" applyNumberFormat="1" applyFont="1" applyBorder="1" applyAlignment="1">
      <alignment horizontal="centerContinuous"/>
    </xf>
    <xf numFmtId="166" fontId="4" fillId="0" borderId="3" xfId="1" applyNumberFormat="1" applyFont="1" applyBorder="1" applyAlignment="1">
      <alignment horizontal="centerContinuous"/>
    </xf>
    <xf numFmtId="0" fontId="3" fillId="0" borderId="2" xfId="0" applyFont="1" applyBorder="1"/>
    <xf numFmtId="166" fontId="4" fillId="0" borderId="11" xfId="1" applyNumberFormat="1" applyFont="1" applyBorder="1" applyAlignment="1">
      <alignment horizontal="center"/>
    </xf>
    <xf numFmtId="0" fontId="3" fillId="0" borderId="4" xfId="0" applyFont="1" applyBorder="1"/>
    <xf numFmtId="165" fontId="4" fillId="0" borderId="15" xfId="1" applyNumberFormat="1" applyFont="1" applyBorder="1" applyAlignment="1">
      <alignment horizontal="center"/>
    </xf>
    <xf numFmtId="165" fontId="4" fillId="0" borderId="5" xfId="1" applyNumberFormat="1" applyFont="1" applyBorder="1" applyAlignment="1">
      <alignment horizontal="center"/>
    </xf>
    <xf numFmtId="3" fontId="4" fillId="0" borderId="5" xfId="0" applyNumberFormat="1" applyFont="1" applyBorder="1"/>
    <xf numFmtId="166" fontId="4" fillId="0" borderId="5" xfId="1" applyNumberFormat="1" applyFont="1" applyBorder="1" applyAlignment="1">
      <alignment horizontal="center"/>
    </xf>
    <xf numFmtId="0" fontId="3" fillId="0" borderId="5" xfId="0" applyFont="1" applyBorder="1"/>
    <xf numFmtId="166" fontId="4" fillId="0" borderId="16" xfId="1" applyNumberFormat="1" applyFont="1" applyBorder="1" applyAlignment="1">
      <alignment horizontal="center"/>
    </xf>
    <xf numFmtId="167" fontId="4" fillId="20" borderId="0" xfId="0" applyNumberFormat="1" applyFont="1" applyFill="1" applyBorder="1" applyAlignment="1">
      <alignment horizontal="center"/>
    </xf>
    <xf numFmtId="165" fontId="3" fillId="0" borderId="14" xfId="1" applyNumberFormat="1" applyFont="1" applyBorder="1"/>
    <xf numFmtId="165" fontId="3" fillId="0" borderId="3" xfId="1" applyNumberFormat="1" applyFont="1" applyBorder="1"/>
    <xf numFmtId="166" fontId="3" fillId="0" borderId="3" xfId="1" applyNumberFormat="1" applyFont="1" applyBorder="1"/>
    <xf numFmtId="3" fontId="3" fillId="0" borderId="3" xfId="0" applyNumberFormat="1" applyFont="1" applyBorder="1"/>
    <xf numFmtId="0" fontId="3" fillId="0" borderId="3" xfId="0" applyFont="1" applyBorder="1"/>
    <xf numFmtId="166" fontId="3" fillId="0" borderId="18" xfId="1" applyNumberFormat="1" applyFont="1" applyBorder="1"/>
    <xf numFmtId="0" fontId="6" fillId="0" borderId="7" xfId="4" applyFont="1" applyFill="1" applyBorder="1"/>
    <xf numFmtId="165" fontId="3" fillId="0" borderId="19" xfId="1" applyNumberFormat="1" applyFont="1" applyBorder="1"/>
    <xf numFmtId="165" fontId="3" fillId="0" borderId="9" xfId="1" applyNumberFormat="1" applyFont="1" applyBorder="1"/>
    <xf numFmtId="166" fontId="3" fillId="0" borderId="9" xfId="1" applyNumberFormat="1" applyFont="1" applyBorder="1"/>
    <xf numFmtId="3" fontId="3" fillId="0" borderId="9" xfId="0" applyNumberFormat="1" applyFont="1" applyBorder="1"/>
    <xf numFmtId="0" fontId="3" fillId="0" borderId="9" xfId="0" applyFont="1" applyBorder="1"/>
    <xf numFmtId="166" fontId="3" fillId="0" borderId="20" xfId="1" applyNumberFormat="1" applyFont="1" applyBorder="1"/>
    <xf numFmtId="0" fontId="6" fillId="0" borderId="8" xfId="3" applyFont="1" applyFill="1" applyBorder="1"/>
    <xf numFmtId="0" fontId="6" fillId="0" borderId="8" xfId="4" applyFont="1" applyFill="1" applyBorder="1"/>
    <xf numFmtId="0" fontId="6" fillId="0" borderId="8" xfId="4" applyFont="1" applyFill="1" applyBorder="1" applyAlignment="1"/>
    <xf numFmtId="0" fontId="6" fillId="20" borderId="8" xfId="3" applyFont="1" applyFill="1" applyBorder="1"/>
    <xf numFmtId="165" fontId="3" fillId="20" borderId="19" xfId="1" applyNumberFormat="1" applyFont="1" applyFill="1" applyBorder="1"/>
    <xf numFmtId="165" fontId="3" fillId="20" borderId="9" xfId="1" applyNumberFormat="1" applyFont="1" applyFill="1" applyBorder="1"/>
    <xf numFmtId="166" fontId="3" fillId="20" borderId="9" xfId="1" applyNumberFormat="1" applyFont="1" applyFill="1" applyBorder="1"/>
    <xf numFmtId="3" fontId="3" fillId="20" borderId="9" xfId="0" applyNumberFormat="1" applyFont="1" applyFill="1" applyBorder="1"/>
    <xf numFmtId="0" fontId="3" fillId="20" borderId="9" xfId="0" applyFont="1" applyFill="1" applyBorder="1"/>
    <xf numFmtId="166" fontId="3" fillId="20" borderId="20" xfId="1" applyNumberFormat="1" applyFont="1" applyFill="1" applyBorder="1"/>
    <xf numFmtId="0" fontId="6" fillId="20" borderId="8" xfId="4" applyFont="1" applyFill="1" applyBorder="1"/>
    <xf numFmtId="0" fontId="6" fillId="20" borderId="8" xfId="4" applyFont="1" applyFill="1" applyBorder="1" applyAlignment="1"/>
    <xf numFmtId="0" fontId="6" fillId="17" borderId="10" xfId="4" applyFont="1" applyFill="1" applyBorder="1"/>
    <xf numFmtId="165" fontId="3" fillId="0" borderId="21" xfId="1" applyNumberFormat="1" applyFont="1" applyBorder="1"/>
    <xf numFmtId="165" fontId="3" fillId="0" borderId="6" xfId="1" applyNumberFormat="1" applyFont="1" applyBorder="1"/>
    <xf numFmtId="166" fontId="3" fillId="0" borderId="6" xfId="1" applyNumberFormat="1" applyFont="1" applyBorder="1"/>
    <xf numFmtId="3" fontId="3" fillId="0" borderId="6" xfId="0" applyNumberFormat="1" applyFont="1" applyBorder="1"/>
    <xf numFmtId="0" fontId="3" fillId="0" borderId="6" xfId="0" applyFont="1" applyBorder="1"/>
    <xf numFmtId="166" fontId="3" fillId="0" borderId="22" xfId="1" applyNumberFormat="1" applyFont="1" applyBorder="1"/>
    <xf numFmtId="0" fontId="6" fillId="17" borderId="0" xfId="4" applyFont="1" applyFill="1" applyBorder="1"/>
    <xf numFmtId="165" fontId="3" fillId="0" borderId="12" xfId="1" applyNumberFormat="1" applyFont="1" applyBorder="1"/>
    <xf numFmtId="165" fontId="3" fillId="0" borderId="2" xfId="1" applyNumberFormat="1" applyFont="1" applyBorder="1"/>
    <xf numFmtId="166" fontId="3" fillId="0" borderId="2" xfId="1" applyNumberFormat="1" applyFont="1" applyBorder="1"/>
    <xf numFmtId="3" fontId="3" fillId="0" borderId="2" xfId="0" applyNumberFormat="1" applyFont="1" applyBorder="1"/>
    <xf numFmtId="0" fontId="7" fillId="17" borderId="0" xfId="4" applyFont="1" applyFill="1" applyBorder="1" applyAlignment="1">
      <alignment horizontal="left" indent="1"/>
    </xf>
    <xf numFmtId="166" fontId="4" fillId="0" borderId="11" xfId="1" applyNumberFormat="1" applyFont="1" applyBorder="1"/>
    <xf numFmtId="0" fontId="7" fillId="0" borderId="0" xfId="3" applyFont="1" applyBorder="1" applyAlignment="1">
      <alignment horizontal="left" indent="1"/>
    </xf>
    <xf numFmtId="0" fontId="3" fillId="0" borderId="0" xfId="0" applyFont="1" applyBorder="1" applyAlignment="1">
      <alignment horizontal="left" indent="1"/>
    </xf>
    <xf numFmtId="0" fontId="9" fillId="0" borderId="0" xfId="0" applyFont="1"/>
    <xf numFmtId="0" fontId="3" fillId="0" borderId="0" xfId="0" applyFont="1" applyAlignment="1">
      <alignment horizontal="left" indent="1"/>
    </xf>
    <xf numFmtId="0" fontId="3" fillId="0" borderId="5" xfId="0" applyFont="1" applyBorder="1" applyAlignment="1">
      <alignment horizontal="center"/>
    </xf>
    <xf numFmtId="0" fontId="3" fillId="0" borderId="0" xfId="0" applyFont="1" applyAlignment="1">
      <alignment horizontal="centerContinuous" wrapText="1"/>
    </xf>
    <xf numFmtId="0" fontId="0" fillId="0" borderId="0" xfId="0" applyAlignment="1">
      <alignment horizontal="center"/>
    </xf>
    <xf numFmtId="0" fontId="2" fillId="0" borderId="0" xfId="0" applyFont="1" applyAlignment="1">
      <alignment horizontal="center"/>
    </xf>
    <xf numFmtId="0" fontId="3" fillId="0" borderId="0" xfId="0" applyFont="1" applyAlignment="1">
      <alignment horizontal="center" vertical="center"/>
    </xf>
    <xf numFmtId="0" fontId="3" fillId="24" borderId="0" xfId="0" applyFont="1" applyFill="1" applyAlignment="1">
      <alignment vertical="center" wrapText="1"/>
    </xf>
    <xf numFmtId="0" fontId="3" fillId="24" borderId="0" xfId="0" applyFont="1" applyFill="1" applyAlignment="1">
      <alignment horizontal="center" vertical="center"/>
    </xf>
    <xf numFmtId="0" fontId="3" fillId="25" borderId="0" xfId="0" applyFont="1" applyFill="1" applyAlignment="1">
      <alignment horizontal="left" vertical="center"/>
    </xf>
    <xf numFmtId="0" fontId="3" fillId="25" borderId="0" xfId="0" applyFont="1" applyFill="1" applyAlignment="1">
      <alignment vertical="center" wrapText="1"/>
    </xf>
    <xf numFmtId="0" fontId="3" fillId="25" borderId="0" xfId="0" applyFont="1" applyFill="1" applyAlignment="1">
      <alignment horizontal="center" vertical="center"/>
    </xf>
    <xf numFmtId="0" fontId="3" fillId="26" borderId="0" xfId="0" applyFont="1" applyFill="1" applyAlignment="1">
      <alignment vertical="center"/>
    </xf>
    <xf numFmtId="0" fontId="3" fillId="26" borderId="0" xfId="0" applyFont="1" applyFill="1" applyAlignment="1">
      <alignment wrapText="1"/>
    </xf>
    <xf numFmtId="0" fontId="3" fillId="26" borderId="0" xfId="0" applyFont="1" applyFill="1" applyAlignment="1">
      <alignment horizontal="center" vertical="center"/>
    </xf>
    <xf numFmtId="0" fontId="4" fillId="0" borderId="0" xfId="0" applyFont="1" applyAlignment="1">
      <alignment horizontal="left" vertical="center"/>
    </xf>
    <xf numFmtId="0" fontId="3" fillId="0" borderId="0" xfId="0" quotePrefix="1" applyFont="1"/>
    <xf numFmtId="0" fontId="3" fillId="0" borderId="0" xfId="0" applyFont="1" applyAlignment="1">
      <alignment horizontal="left" vertical="center"/>
    </xf>
    <xf numFmtId="0" fontId="2" fillId="0" borderId="0" xfId="0" applyFont="1"/>
    <xf numFmtId="0" fontId="11" fillId="0" borderId="0" xfId="0" applyFont="1" applyBorder="1" applyAlignment="1">
      <alignment horizontal="center"/>
    </xf>
    <xf numFmtId="3" fontId="12" fillId="0" borderId="0" xfId="0" applyNumberFormat="1" applyFont="1"/>
    <xf numFmtId="3" fontId="2" fillId="0" borderId="0" xfId="0" applyNumberFormat="1" applyFont="1"/>
    <xf numFmtId="0" fontId="2" fillId="0" borderId="7" xfId="0" applyFont="1" applyBorder="1" applyAlignment="1">
      <alignment horizontal="centerContinuous"/>
    </xf>
    <xf numFmtId="4" fontId="2" fillId="0" borderId="0" xfId="0" applyNumberFormat="1" applyFont="1" applyAlignment="1">
      <alignment horizontal="center"/>
    </xf>
    <xf numFmtId="0" fontId="2" fillId="0" borderId="2" xfId="0" applyFont="1" applyBorder="1" applyAlignment="1">
      <alignment horizontal="center"/>
    </xf>
    <xf numFmtId="0" fontId="2" fillId="0" borderId="2" xfId="0" quotePrefix="1" applyFont="1" applyBorder="1" applyAlignment="1">
      <alignment horizontal="center"/>
    </xf>
    <xf numFmtId="3" fontId="2" fillId="0" borderId="2" xfId="0" applyNumberFormat="1" applyFont="1" applyBorder="1" applyAlignment="1">
      <alignment horizontal="center"/>
    </xf>
    <xf numFmtId="3" fontId="13" fillId="0" borderId="2" xfId="0" applyNumberFormat="1" applyFont="1" applyBorder="1" applyAlignment="1">
      <alignment horizontal="center"/>
    </xf>
    <xf numFmtId="0" fontId="0" fillId="0" borderId="0" xfId="0" applyBorder="1"/>
    <xf numFmtId="3" fontId="2" fillId="27" borderId="2" xfId="0" applyNumberFormat="1" applyFont="1" applyFill="1" applyBorder="1" applyAlignment="1">
      <alignment horizontal="center"/>
    </xf>
    <xf numFmtId="0" fontId="0" fillId="0" borderId="0" xfId="0" applyAlignment="1">
      <alignment horizontal="centerContinuous"/>
    </xf>
    <xf numFmtId="0" fontId="2" fillId="0" borderId="3" xfId="0" applyFont="1" applyBorder="1" applyAlignment="1">
      <alignment horizontal="center"/>
    </xf>
    <xf numFmtId="3" fontId="2" fillId="0" borderId="3" xfId="0" applyNumberFormat="1" applyFont="1" applyBorder="1" applyAlignment="1">
      <alignment horizontal="center"/>
    </xf>
    <xf numFmtId="0" fontId="2" fillId="0" borderId="3" xfId="0" applyFont="1" applyBorder="1" applyAlignment="1">
      <alignment horizontal="center" wrapText="1"/>
    </xf>
    <xf numFmtId="3" fontId="13" fillId="0" borderId="3" xfId="0" applyNumberFormat="1" applyFont="1" applyBorder="1" applyAlignment="1">
      <alignment horizontal="center"/>
    </xf>
    <xf numFmtId="3" fontId="2" fillId="0" borderId="3" xfId="0" applyNumberFormat="1" applyFont="1" applyFill="1" applyBorder="1" applyAlignment="1">
      <alignment horizontal="center"/>
    </xf>
    <xf numFmtId="3" fontId="2" fillId="27" borderId="3" xfId="0" applyNumberFormat="1" applyFont="1" applyFill="1" applyBorder="1" applyAlignment="1">
      <alignment horizontal="center"/>
    </xf>
    <xf numFmtId="0" fontId="14" fillId="0" borderId="4" xfId="3" applyFont="1" applyBorder="1"/>
    <xf numFmtId="0" fontId="0" fillId="0" borderId="5" xfId="0" applyBorder="1" applyAlignment="1">
      <alignment horizontal="center"/>
    </xf>
    <xf numFmtId="2" fontId="15" fillId="15" borderId="5" xfId="0" applyNumberFormat="1" applyFont="1" applyFill="1" applyBorder="1" applyAlignment="1">
      <alignment horizontal="center"/>
    </xf>
    <xf numFmtId="2" fontId="15" fillId="15" borderId="6" xfId="0" applyNumberFormat="1" applyFont="1" applyFill="1" applyBorder="1" applyAlignment="1">
      <alignment horizontal="center"/>
    </xf>
    <xf numFmtId="2" fontId="16" fillId="15" borderId="5" xfId="0" applyNumberFormat="1" applyFont="1" applyFill="1" applyBorder="1" applyAlignment="1">
      <alignment horizontal="center"/>
    </xf>
    <xf numFmtId="2" fontId="0" fillId="15" borderId="5" xfId="0" applyNumberFormat="1" applyFont="1" applyFill="1" applyBorder="1" applyAlignment="1">
      <alignment horizontal="center" wrapText="1"/>
    </xf>
    <xf numFmtId="2" fontId="15" fillId="15" borderId="5" xfId="0" applyNumberFormat="1" applyFont="1" applyFill="1" applyBorder="1" applyAlignment="1">
      <alignment horizontal="center" wrapText="1"/>
    </xf>
    <xf numFmtId="2" fontId="17" fillId="15" borderId="5" xfId="0" applyNumberFormat="1" applyFont="1" applyFill="1" applyBorder="1" applyAlignment="1">
      <alignment horizontal="center"/>
    </xf>
    <xf numFmtId="2" fontId="15" fillId="28" borderId="5" xfId="0" applyNumberFormat="1" applyFont="1" applyFill="1" applyBorder="1" applyAlignment="1">
      <alignment horizontal="center"/>
    </xf>
    <xf numFmtId="0" fontId="0" fillId="0" borderId="5" xfId="0" applyBorder="1"/>
    <xf numFmtId="2" fontId="12" fillId="28" borderId="4" xfId="0" applyNumberFormat="1" applyFont="1" applyFill="1" applyBorder="1" applyAlignment="1">
      <alignment horizontal="center"/>
    </xf>
    <xf numFmtId="0" fontId="2" fillId="28" borderId="0" xfId="0" applyFont="1" applyFill="1" applyAlignment="1">
      <alignment horizontal="left"/>
    </xf>
    <xf numFmtId="0" fontId="2" fillId="28" borderId="0" xfId="0" applyFont="1" applyFill="1" applyAlignment="1">
      <alignment horizontal="right"/>
    </xf>
    <xf numFmtId="0" fontId="0" fillId="0" borderId="0" xfId="0" applyFont="1"/>
    <xf numFmtId="0" fontId="18" fillId="0" borderId="0" xfId="0" applyFont="1" applyBorder="1" applyAlignment="1">
      <alignment horizontal="center"/>
    </xf>
    <xf numFmtId="0" fontId="0" fillId="0" borderId="0" xfId="0" quotePrefix="1" applyFont="1" applyAlignment="1">
      <alignment horizontal="center"/>
    </xf>
    <xf numFmtId="0" fontId="0" fillId="27" borderId="0" xfId="0" applyFill="1"/>
    <xf numFmtId="0" fontId="0" fillId="0" borderId="2" xfId="0" applyBorder="1" applyAlignment="1">
      <alignment horizontal="center"/>
    </xf>
    <xf numFmtId="0" fontId="19" fillId="0" borderId="0" xfId="3" applyFont="1" applyBorder="1" applyAlignment="1">
      <alignment horizontal="right"/>
    </xf>
    <xf numFmtId="2" fontId="15" fillId="16" borderId="2" xfId="0" applyNumberFormat="1" applyFont="1" applyFill="1" applyBorder="1" applyAlignment="1">
      <alignment horizontal="center"/>
    </xf>
    <xf numFmtId="2" fontId="0" fillId="16" borderId="2" xfId="0" applyNumberFormat="1" applyFont="1" applyFill="1" applyBorder="1" applyAlignment="1">
      <alignment horizontal="center"/>
    </xf>
    <xf numFmtId="1" fontId="12" fillId="19" borderId="2" xfId="0" applyNumberFormat="1" applyFont="1" applyFill="1" applyBorder="1" applyAlignment="1">
      <alignment horizontal="center"/>
    </xf>
    <xf numFmtId="0" fontId="0" fillId="0" borderId="2" xfId="0" applyBorder="1"/>
    <xf numFmtId="2" fontId="15" fillId="0" borderId="0" xfId="0" applyNumberFormat="1" applyFont="1" applyFill="1" applyBorder="1"/>
    <xf numFmtId="0" fontId="0" fillId="0" borderId="0" xfId="0" applyAlignment="1">
      <alignment horizontal="right"/>
    </xf>
    <xf numFmtId="0" fontId="14" fillId="17" borderId="7" xfId="4" applyFont="1" applyFill="1" applyBorder="1"/>
    <xf numFmtId="0" fontId="0" fillId="0" borderId="3" xfId="0" applyBorder="1" applyAlignment="1">
      <alignment horizontal="center" vertical="center"/>
    </xf>
    <xf numFmtId="164" fontId="2" fillId="0" borderId="3" xfId="0" applyNumberFormat="1" applyFont="1" applyFill="1" applyBorder="1" applyAlignment="1">
      <alignment horizontal="center"/>
    </xf>
    <xf numFmtId="0" fontId="2" fillId="0" borderId="25" xfId="0" applyFont="1" applyBorder="1" applyAlignment="1">
      <alignment horizontal="center"/>
    </xf>
    <xf numFmtId="0" fontId="0" fillId="30" borderId="3" xfId="0" applyFill="1" applyBorder="1"/>
    <xf numFmtId="0" fontId="0" fillId="0" borderId="7" xfId="0" applyBorder="1"/>
    <xf numFmtId="167" fontId="0" fillId="0" borderId="7" xfId="0" applyNumberFormat="1" applyBorder="1" applyAlignment="1">
      <alignment horizontal="center"/>
    </xf>
    <xf numFmtId="167" fontId="0" fillId="27" borderId="7" xfId="0" applyNumberFormat="1" applyFill="1" applyBorder="1" applyAlignment="1">
      <alignment horizontal="center"/>
    </xf>
    <xf numFmtId="0" fontId="0" fillId="0" borderId="7" xfId="0" applyBorder="1" applyAlignment="1">
      <alignment horizontal="center"/>
    </xf>
    <xf numFmtId="0" fontId="14" fillId="0" borderId="8" xfId="3" applyFont="1" applyBorder="1"/>
    <xf numFmtId="0" fontId="0" fillId="0" borderId="9" xfId="0" applyBorder="1" applyAlignment="1">
      <alignment horizontal="center" vertical="center"/>
    </xf>
    <xf numFmtId="164" fontId="2" fillId="0" borderId="9" xfId="0" applyNumberFormat="1" applyFont="1" applyFill="1" applyBorder="1" applyAlignment="1">
      <alignment horizontal="center"/>
    </xf>
    <xf numFmtId="0" fontId="20" fillId="0" borderId="9" xfId="0" applyFont="1" applyFill="1" applyBorder="1" applyAlignment="1">
      <alignment horizontal="center"/>
    </xf>
    <xf numFmtId="0" fontId="2" fillId="0" borderId="26" xfId="0" applyFont="1" applyBorder="1" applyAlignment="1">
      <alignment horizontal="center"/>
    </xf>
    <xf numFmtId="0" fontId="0" fillId="30" borderId="9" xfId="0" applyFill="1" applyBorder="1"/>
    <xf numFmtId="0" fontId="0" fillId="0" borderId="8" xfId="0" applyBorder="1"/>
    <xf numFmtId="167" fontId="0" fillId="0" borderId="8" xfId="0" applyNumberFormat="1" applyBorder="1" applyAlignment="1">
      <alignment horizontal="center"/>
    </xf>
    <xf numFmtId="167" fontId="0" fillId="27" borderId="8" xfId="0" applyNumberFormat="1" applyFill="1" applyBorder="1" applyAlignment="1">
      <alignment horizontal="center"/>
    </xf>
    <xf numFmtId="0" fontId="0" fillId="0" borderId="8" xfId="0" applyBorder="1" applyAlignment="1">
      <alignment horizontal="center"/>
    </xf>
    <xf numFmtId="1" fontId="0" fillId="19" borderId="26" xfId="0" applyNumberFormat="1" applyFill="1" applyBorder="1" applyAlignment="1">
      <alignment horizontal="center"/>
    </xf>
    <xf numFmtId="3" fontId="20" fillId="0" borderId="9" xfId="2" applyNumberFormat="1" applyFont="1" applyFill="1" applyBorder="1" applyAlignment="1">
      <alignment horizontal="center"/>
    </xf>
    <xf numFmtId="0" fontId="14" fillId="17" borderId="8" xfId="4" applyFont="1" applyFill="1" applyBorder="1"/>
    <xf numFmtId="0" fontId="0" fillId="0" borderId="9" xfId="0" applyFill="1" applyBorder="1" applyAlignment="1">
      <alignment horizontal="center" vertical="center"/>
    </xf>
    <xf numFmtId="0" fontId="2" fillId="0" borderId="8" xfId="0" applyFont="1" applyBorder="1" applyAlignment="1">
      <alignment horizontal="center"/>
    </xf>
    <xf numFmtId="0" fontId="0" fillId="31" borderId="9" xfId="0" applyFill="1" applyBorder="1" applyAlignment="1">
      <alignment horizontal="center" vertical="center"/>
    </xf>
    <xf numFmtId="0" fontId="0" fillId="32" borderId="9" xfId="0" applyFill="1" applyBorder="1" applyAlignment="1">
      <alignment horizontal="center" vertical="center"/>
    </xf>
    <xf numFmtId="3" fontId="22" fillId="0" borderId="9" xfId="2" applyNumberFormat="1" applyFont="1" applyFill="1" applyBorder="1" applyAlignment="1">
      <alignment horizontal="center"/>
    </xf>
    <xf numFmtId="1" fontId="0" fillId="19" borderId="9" xfId="0" applyNumberFormat="1" applyFill="1" applyBorder="1" applyAlignment="1">
      <alignment horizontal="center"/>
    </xf>
    <xf numFmtId="0" fontId="0" fillId="30" borderId="27" xfId="0" applyFill="1" applyBorder="1"/>
    <xf numFmtId="0" fontId="2" fillId="0" borderId="9" xfId="0" applyFont="1" applyBorder="1" applyAlignment="1">
      <alignment horizontal="center"/>
    </xf>
    <xf numFmtId="0" fontId="14" fillId="17" borderId="8" xfId="4" applyFont="1" applyFill="1" applyBorder="1" applyAlignment="1"/>
    <xf numFmtId="0" fontId="0" fillId="0" borderId="6" xfId="0" applyBorder="1" applyAlignment="1">
      <alignment horizontal="center" vertical="center"/>
    </xf>
    <xf numFmtId="164" fontId="2" fillId="0" borderId="6" xfId="0" applyNumberFormat="1" applyFont="1" applyFill="1" applyBorder="1" applyAlignment="1">
      <alignment horizontal="center"/>
    </xf>
    <xf numFmtId="0" fontId="0" fillId="30" borderId="28" xfId="0" applyFill="1" applyBorder="1"/>
    <xf numFmtId="0" fontId="0" fillId="0" borderId="10" xfId="0" applyBorder="1"/>
    <xf numFmtId="167" fontId="0" fillId="0" borderId="10" xfId="0" applyNumberFormat="1" applyBorder="1" applyAlignment="1">
      <alignment horizontal="center"/>
    </xf>
    <xf numFmtId="167" fontId="0" fillId="27" borderId="10" xfId="0" applyNumberFormat="1" applyFill="1" applyBorder="1" applyAlignment="1">
      <alignment horizontal="center"/>
    </xf>
    <xf numFmtId="0" fontId="0" fillId="0" borderId="10" xfId="0" applyBorder="1" applyAlignment="1">
      <alignment horizontal="center"/>
    </xf>
    <xf numFmtId="164" fontId="0" fillId="0" borderId="0" xfId="0" applyNumberFormat="1" applyAlignment="1">
      <alignment horizontal="center"/>
    </xf>
    <xf numFmtId="2" fontId="12" fillId="0" borderId="0" xfId="0" applyNumberFormat="1" applyFont="1" applyAlignment="1">
      <alignment horizontal="center"/>
    </xf>
    <xf numFmtId="2" fontId="2" fillId="0" borderId="0" xfId="0" applyNumberFormat="1" applyFont="1" applyAlignment="1">
      <alignment horizontal="center"/>
    </xf>
    <xf numFmtId="0" fontId="0" fillId="0" borderId="0" xfId="0" applyAlignment="1">
      <alignment horizontal="left"/>
    </xf>
    <xf numFmtId="0" fontId="0" fillId="0" borderId="0" xfId="0" applyFont="1" applyAlignment="1">
      <alignment horizontal="right"/>
    </xf>
    <xf numFmtId="3" fontId="0" fillId="0" borderId="0" xfId="0" applyNumberFormat="1" applyFont="1" applyAlignment="1">
      <alignment horizontal="center"/>
    </xf>
    <xf numFmtId="0" fontId="2" fillId="0" borderId="0" xfId="0" applyFont="1" applyAlignment="1">
      <alignment horizontal="right"/>
    </xf>
    <xf numFmtId="0" fontId="23" fillId="0" borderId="0" xfId="0" applyFont="1" applyAlignment="1">
      <alignment horizontal="right"/>
    </xf>
    <xf numFmtId="0" fontId="24" fillId="0" borderId="0" xfId="0" applyFont="1" applyAlignment="1">
      <alignment horizontal="center"/>
    </xf>
    <xf numFmtId="2" fontId="23" fillId="0" borderId="0" xfId="0" applyNumberFormat="1" applyFont="1" applyAlignment="1">
      <alignment horizontal="center"/>
    </xf>
    <xf numFmtId="3" fontId="25" fillId="0" borderId="0" xfId="0" applyNumberFormat="1" applyFont="1"/>
    <xf numFmtId="0" fontId="4" fillId="0" borderId="0" xfId="0" applyFont="1" applyFill="1" applyBorder="1" applyAlignment="1">
      <alignment horizontal="center"/>
    </xf>
    <xf numFmtId="4" fontId="3" fillId="17" borderId="0" xfId="0" applyNumberFormat="1" applyFont="1" applyFill="1" applyAlignment="1">
      <alignment horizontal="center"/>
    </xf>
    <xf numFmtId="0" fontId="3" fillId="17" borderId="0" xfId="0" applyFont="1" applyFill="1" applyAlignment="1">
      <alignment horizontal="center"/>
    </xf>
    <xf numFmtId="0" fontId="3" fillId="17" borderId="0" xfId="0" applyFont="1" applyFill="1"/>
    <xf numFmtId="0" fontId="4" fillId="17" borderId="30" xfId="0" applyFont="1" applyFill="1" applyBorder="1"/>
    <xf numFmtId="0" fontId="4" fillId="0" borderId="30" xfId="0" applyFont="1" applyFill="1" applyBorder="1" applyAlignment="1">
      <alignment horizontal="center"/>
    </xf>
    <xf numFmtId="0" fontId="4" fillId="17" borderId="12" xfId="0" applyFont="1" applyFill="1" applyBorder="1" applyAlignment="1">
      <alignment horizontal="center"/>
    </xf>
    <xf numFmtId="0" fontId="4" fillId="17" borderId="32" xfId="0" applyFont="1" applyFill="1" applyBorder="1" applyAlignment="1">
      <alignment horizontal="center"/>
    </xf>
    <xf numFmtId="0" fontId="4" fillId="17" borderId="0" xfId="0" applyFont="1" applyFill="1" applyAlignment="1">
      <alignment horizontal="center"/>
    </xf>
    <xf numFmtId="0" fontId="3" fillId="0" borderId="0" xfId="0" applyFont="1" applyBorder="1" applyAlignment="1">
      <alignment horizontal="center"/>
    </xf>
    <xf numFmtId="0" fontId="4" fillId="0" borderId="33" xfId="0" applyFont="1" applyFill="1" applyBorder="1" applyAlignment="1">
      <alignment horizontal="center"/>
    </xf>
    <xf numFmtId="0" fontId="4" fillId="17" borderId="15" xfId="0" applyFont="1" applyFill="1" applyBorder="1" applyAlignment="1">
      <alignment horizontal="center"/>
    </xf>
    <xf numFmtId="0" fontId="4" fillId="17" borderId="5" xfId="0" applyFont="1" applyFill="1" applyBorder="1" applyAlignment="1">
      <alignment horizontal="center"/>
    </xf>
    <xf numFmtId="0" fontId="4" fillId="17" borderId="4" xfId="0" applyFont="1" applyFill="1" applyBorder="1" applyAlignment="1">
      <alignment horizontal="center"/>
    </xf>
    <xf numFmtId="0" fontId="4" fillId="17" borderId="16" xfId="0" applyFont="1" applyFill="1" applyBorder="1" applyAlignment="1">
      <alignment horizontal="center"/>
    </xf>
    <xf numFmtId="2" fontId="4" fillId="33" borderId="36" xfId="0" applyNumberFormat="1" applyFont="1" applyFill="1" applyBorder="1" applyAlignment="1">
      <alignment horizontal="center"/>
    </xf>
    <xf numFmtId="4" fontId="3" fillId="17" borderId="37" xfId="2" applyNumberFormat="1" applyFont="1" applyFill="1" applyBorder="1" applyAlignment="1">
      <alignment horizontal="center"/>
    </xf>
    <xf numFmtId="3" fontId="4" fillId="0" borderId="38" xfId="0" applyNumberFormat="1" applyFont="1" applyBorder="1" applyAlignment="1">
      <alignment horizontal="center"/>
    </xf>
    <xf numFmtId="3" fontId="4" fillId="0" borderId="0" xfId="0" applyNumberFormat="1" applyFont="1" applyFill="1" applyBorder="1" applyAlignment="1">
      <alignment horizontal="center"/>
    </xf>
    <xf numFmtId="1" fontId="3" fillId="0" borderId="41" xfId="0" applyNumberFormat="1" applyFont="1" applyBorder="1" applyAlignment="1">
      <alignment horizontal="center"/>
    </xf>
    <xf numFmtId="1" fontId="3" fillId="0" borderId="42" xfId="0" applyNumberFormat="1" applyFont="1" applyBorder="1" applyAlignment="1">
      <alignment horizontal="center"/>
    </xf>
    <xf numFmtId="3" fontId="3" fillId="0" borderId="43" xfId="0" applyNumberFormat="1" applyFont="1" applyBorder="1" applyAlignment="1">
      <alignment horizontal="center"/>
    </xf>
    <xf numFmtId="2" fontId="3" fillId="0" borderId="0" xfId="0" applyNumberFormat="1" applyFont="1"/>
    <xf numFmtId="0" fontId="7" fillId="0" borderId="26" xfId="3" applyFont="1" applyBorder="1"/>
    <xf numFmtId="2" fontId="4" fillId="33" borderId="26" xfId="0" applyNumberFormat="1" applyFont="1" applyFill="1" applyBorder="1" applyAlignment="1">
      <alignment horizontal="center"/>
    </xf>
    <xf numFmtId="4" fontId="3" fillId="17" borderId="44" xfId="2" applyNumberFormat="1" applyFont="1" applyFill="1" applyBorder="1" applyAlignment="1">
      <alignment horizontal="center"/>
    </xf>
    <xf numFmtId="3" fontId="4" fillId="0" borderId="20" xfId="0" applyNumberFormat="1" applyFont="1" applyBorder="1" applyAlignment="1">
      <alignment horizontal="center"/>
    </xf>
    <xf numFmtId="1" fontId="3" fillId="0" borderId="19" xfId="0" applyNumberFormat="1" applyFont="1" applyBorder="1" applyAlignment="1">
      <alignment horizontal="center"/>
    </xf>
    <xf numFmtId="1" fontId="3" fillId="17" borderId="8" xfId="0" applyNumberFormat="1" applyFont="1" applyFill="1" applyBorder="1" applyAlignment="1">
      <alignment horizontal="center"/>
    </xf>
    <xf numFmtId="3" fontId="3" fillId="0" borderId="8" xfId="0" applyNumberFormat="1" applyFont="1" applyBorder="1" applyAlignment="1">
      <alignment horizontal="center"/>
    </xf>
    <xf numFmtId="3" fontId="3" fillId="0" borderId="20" xfId="0" applyNumberFormat="1" applyFont="1" applyBorder="1" applyAlignment="1">
      <alignment horizontal="center"/>
    </xf>
    <xf numFmtId="0" fontId="7" fillId="17" borderId="26" xfId="4" applyFont="1" applyFill="1" applyBorder="1"/>
    <xf numFmtId="2" fontId="3" fillId="17" borderId="8" xfId="0" applyNumberFormat="1" applyFont="1" applyFill="1" applyBorder="1" applyAlignment="1">
      <alignment horizontal="center"/>
    </xf>
    <xf numFmtId="0" fontId="7" fillId="17" borderId="26" xfId="4" applyFont="1" applyFill="1" applyBorder="1" applyAlignment="1"/>
    <xf numFmtId="2" fontId="4" fillId="33" borderId="46" xfId="0" applyNumberFormat="1" applyFont="1" applyFill="1" applyBorder="1" applyAlignment="1">
      <alignment horizontal="center"/>
    </xf>
    <xf numFmtId="4" fontId="3" fillId="17" borderId="47" xfId="2" applyNumberFormat="1" applyFont="1" applyFill="1" applyBorder="1" applyAlignment="1">
      <alignment horizontal="center"/>
    </xf>
    <xf numFmtId="3" fontId="4" fillId="0" borderId="22" xfId="0" applyNumberFormat="1" applyFont="1" applyBorder="1" applyAlignment="1">
      <alignment horizontal="center"/>
    </xf>
    <xf numFmtId="4" fontId="4" fillId="0" borderId="0" xfId="0" applyNumberFormat="1" applyFont="1"/>
    <xf numFmtId="0" fontId="3" fillId="0" borderId="30" xfId="0" applyFont="1" applyBorder="1"/>
    <xf numFmtId="0" fontId="4" fillId="0" borderId="30" xfId="0" applyFont="1" applyBorder="1" applyAlignment="1">
      <alignment horizontal="centerContinuous"/>
    </xf>
    <xf numFmtId="0" fontId="4" fillId="0" borderId="15" xfId="0" applyFont="1" applyBorder="1" applyAlignment="1">
      <alignment horizontal="center"/>
    </xf>
    <xf numFmtId="4" fontId="4" fillId="0" borderId="41" xfId="0" applyNumberFormat="1" applyFont="1" applyFill="1" applyBorder="1" applyAlignment="1">
      <alignment horizontal="center"/>
    </xf>
    <xf numFmtId="4" fontId="3" fillId="0" borderId="36" xfId="0" applyNumberFormat="1" applyFont="1" applyFill="1" applyBorder="1" applyAlignment="1">
      <alignment horizontal="center"/>
    </xf>
    <xf numFmtId="165" fontId="3" fillId="0" borderId="42" xfId="1" applyNumberFormat="1" applyFont="1" applyBorder="1"/>
    <xf numFmtId="165" fontId="3" fillId="0" borderId="52" xfId="1" applyNumberFormat="1" applyFont="1" applyBorder="1"/>
    <xf numFmtId="0" fontId="3" fillId="35" borderId="43" xfId="0" applyFont="1" applyFill="1" applyBorder="1"/>
    <xf numFmtId="0" fontId="3" fillId="0" borderId="51" xfId="0" applyFont="1" applyBorder="1" applyAlignment="1">
      <alignment horizontal="center"/>
    </xf>
    <xf numFmtId="4" fontId="3" fillId="0" borderId="42" xfId="0" applyNumberFormat="1" applyFont="1" applyBorder="1" applyAlignment="1">
      <alignment horizontal="center"/>
    </xf>
    <xf numFmtId="4" fontId="3" fillId="0" borderId="52" xfId="0" applyNumberFormat="1" applyFont="1" applyBorder="1" applyAlignment="1">
      <alignment horizontal="center"/>
    </xf>
    <xf numFmtId="3" fontId="3" fillId="0" borderId="0" xfId="1" applyNumberFormat="1" applyFont="1" applyFill="1" applyAlignment="1">
      <alignment horizontal="center"/>
    </xf>
    <xf numFmtId="0" fontId="3" fillId="29" borderId="26" xfId="0" applyFont="1" applyFill="1" applyBorder="1"/>
    <xf numFmtId="4" fontId="4" fillId="0" borderId="19" xfId="0" applyNumberFormat="1" applyFont="1" applyFill="1" applyBorder="1" applyAlignment="1">
      <alignment horizontal="center"/>
    </xf>
    <xf numFmtId="4" fontId="3" fillId="0" borderId="26" xfId="0" applyNumberFormat="1" applyFont="1" applyFill="1" applyBorder="1" applyAlignment="1">
      <alignment horizontal="center"/>
    </xf>
    <xf numFmtId="165" fontId="3" fillId="0" borderId="53" xfId="1" applyNumberFormat="1" applyFont="1" applyBorder="1"/>
    <xf numFmtId="0" fontId="3" fillId="35" borderId="8" xfId="0" applyFont="1" applyFill="1" applyBorder="1"/>
    <xf numFmtId="0" fontId="3" fillId="0" borderId="27" xfId="0" applyFont="1" applyFill="1" applyBorder="1"/>
    <xf numFmtId="4" fontId="3" fillId="0" borderId="9" xfId="0" applyNumberFormat="1" applyFont="1" applyFill="1" applyBorder="1"/>
    <xf numFmtId="4" fontId="3" fillId="0" borderId="53" xfId="0" applyNumberFormat="1" applyFont="1" applyFill="1" applyBorder="1" applyAlignment="1">
      <alignment horizontal="center"/>
    </xf>
    <xf numFmtId="0" fontId="3" fillId="22" borderId="26" xfId="0" applyFont="1" applyFill="1" applyBorder="1"/>
    <xf numFmtId="0" fontId="3" fillId="17" borderId="26" xfId="0" applyFont="1" applyFill="1" applyBorder="1"/>
    <xf numFmtId="0" fontId="3" fillId="0" borderId="27" xfId="0" applyFont="1" applyBorder="1" applyAlignment="1">
      <alignment horizontal="center"/>
    </xf>
    <xf numFmtId="4" fontId="3" fillId="0" borderId="9" xfId="0" applyNumberFormat="1" applyFont="1" applyBorder="1" applyAlignment="1">
      <alignment horizontal="center"/>
    </xf>
    <xf numFmtId="4" fontId="3" fillId="0" borderId="53" xfId="0" applyNumberFormat="1" applyFont="1" applyBorder="1" applyAlignment="1">
      <alignment horizontal="center"/>
    </xf>
    <xf numFmtId="0" fontId="3" fillId="0" borderId="27" xfId="0" applyFont="1" applyFill="1" applyBorder="1" applyAlignment="1">
      <alignment horizontal="center"/>
    </xf>
    <xf numFmtId="4" fontId="3" fillId="0" borderId="9" xfId="0" applyNumberFormat="1" applyFont="1" applyFill="1" applyBorder="1" applyAlignment="1">
      <alignment horizontal="center"/>
    </xf>
    <xf numFmtId="0" fontId="3" fillId="17" borderId="45" xfId="0" applyFont="1" applyFill="1" applyBorder="1"/>
    <xf numFmtId="4" fontId="4" fillId="0" borderId="21" xfId="0" applyNumberFormat="1" applyFont="1" applyFill="1" applyBorder="1" applyAlignment="1">
      <alignment horizontal="center"/>
    </xf>
    <xf numFmtId="4" fontId="3" fillId="0" borderId="45" xfId="0" applyNumberFormat="1" applyFont="1" applyFill="1" applyBorder="1" applyAlignment="1">
      <alignment horizontal="center"/>
    </xf>
    <xf numFmtId="165" fontId="3" fillId="0" borderId="54" xfId="1" applyNumberFormat="1" applyFont="1" applyBorder="1"/>
    <xf numFmtId="0" fontId="3" fillId="35" borderId="10" xfId="0" applyFont="1" applyFill="1" applyBorder="1"/>
    <xf numFmtId="0" fontId="3" fillId="29" borderId="0" xfId="0" applyFont="1" applyFill="1" applyBorder="1"/>
    <xf numFmtId="0" fontId="3" fillId="0" borderId="0" xfId="0" applyFont="1" applyFill="1" applyBorder="1"/>
    <xf numFmtId="0" fontId="3" fillId="0" borderId="0" xfId="0" applyFont="1" applyFill="1" applyBorder="1" applyAlignment="1">
      <alignment horizontal="center"/>
    </xf>
    <xf numFmtId="0" fontId="3" fillId="22" borderId="0" xfId="0" applyFont="1" applyFill="1" applyBorder="1"/>
    <xf numFmtId="0" fontId="28" fillId="0" borderId="0" xfId="0" applyFont="1" applyFill="1" applyBorder="1" applyAlignment="1">
      <alignment horizontal="left"/>
    </xf>
    <xf numFmtId="167" fontId="3" fillId="0" borderId="0" xfId="0" applyNumberFormat="1" applyFont="1" applyAlignment="1">
      <alignment horizontal="centerContinuous"/>
    </xf>
    <xf numFmtId="0" fontId="4" fillId="0" borderId="11" xfId="0" applyFont="1" applyBorder="1" applyAlignment="1">
      <alignment horizontal="center"/>
    </xf>
    <xf numFmtId="0" fontId="29" fillId="0" borderId="0" xfId="0" applyFont="1" applyFill="1" applyBorder="1" applyAlignment="1"/>
    <xf numFmtId="0" fontId="4" fillId="0" borderId="12" xfId="0" applyFont="1" applyBorder="1"/>
    <xf numFmtId="0" fontId="4" fillId="0" borderId="13" xfId="0" applyFont="1" applyBorder="1" applyAlignment="1">
      <alignment horizontal="center"/>
    </xf>
    <xf numFmtId="0" fontId="4" fillId="0" borderId="31" xfId="0" applyFont="1" applyBorder="1" applyAlignment="1">
      <alignment horizontal="center"/>
    </xf>
    <xf numFmtId="0" fontId="6" fillId="0" borderId="0" xfId="0" applyFont="1" applyFill="1" applyBorder="1" applyAlignment="1">
      <alignment horizontal="centerContinuous"/>
    </xf>
    <xf numFmtId="0" fontId="29" fillId="0" borderId="30" xfId="0" applyFont="1" applyFill="1" applyBorder="1" applyAlignment="1">
      <alignment horizontal="centerContinuous"/>
    </xf>
    <xf numFmtId="0" fontId="3" fillId="0" borderId="7" xfId="0" applyFont="1" applyFill="1" applyBorder="1"/>
    <xf numFmtId="0" fontId="3" fillId="0" borderId="25" xfId="0" applyFont="1" applyFill="1" applyBorder="1"/>
    <xf numFmtId="0" fontId="4" fillId="17" borderId="33" xfId="0" applyFont="1" applyFill="1" applyBorder="1"/>
    <xf numFmtId="0" fontId="4" fillId="0" borderId="4" xfId="0" applyFont="1" applyBorder="1" applyAlignment="1">
      <alignment horizontal="center"/>
    </xf>
    <xf numFmtId="2" fontId="4" fillId="0" borderId="15" xfId="0" applyNumberFormat="1" applyFont="1" applyBorder="1" applyAlignment="1">
      <alignment horizontal="centerContinuous"/>
    </xf>
    <xf numFmtId="0" fontId="4" fillId="0" borderId="5" xfId="0" applyFont="1" applyBorder="1" applyAlignment="1">
      <alignment horizontal="center"/>
    </xf>
    <xf numFmtId="0" fontId="4" fillId="0" borderId="17" xfId="0" applyFont="1" applyBorder="1" applyAlignment="1">
      <alignment horizontal="center"/>
    </xf>
    <xf numFmtId="0" fontId="4" fillId="0" borderId="34" xfId="0" applyFont="1" applyBorder="1" applyAlignment="1">
      <alignment horizontal="center"/>
    </xf>
    <xf numFmtId="0" fontId="30" fillId="18" borderId="28" xfId="0" applyFont="1" applyFill="1" applyBorder="1" applyAlignment="1">
      <alignment horizontal="left"/>
    </xf>
    <xf numFmtId="0" fontId="30" fillId="36" borderId="22" xfId="0" applyFont="1" applyFill="1" applyBorder="1" applyAlignment="1">
      <alignment horizontal="left"/>
    </xf>
    <xf numFmtId="2" fontId="3" fillId="0" borderId="14" xfId="0" applyNumberFormat="1" applyFont="1" applyBorder="1" applyAlignment="1">
      <alignment horizontal="center"/>
    </xf>
    <xf numFmtId="167" fontId="3" fillId="0" borderId="3" xfId="0" applyNumberFormat="1" applyFont="1" applyBorder="1" applyAlignment="1">
      <alignment horizontal="center"/>
    </xf>
    <xf numFmtId="0" fontId="3" fillId="0" borderId="48" xfId="0" applyFont="1" applyBorder="1" applyAlignment="1">
      <alignment horizontal="center"/>
    </xf>
    <xf numFmtId="167" fontId="4" fillId="0" borderId="55" xfId="0" applyNumberFormat="1" applyFont="1" applyBorder="1" applyAlignment="1">
      <alignment horizontal="center"/>
    </xf>
    <xf numFmtId="0" fontId="31" fillId="37" borderId="18" xfId="0" applyFont="1" applyFill="1" applyBorder="1" applyAlignment="1">
      <alignment horizontal="left"/>
    </xf>
    <xf numFmtId="2" fontId="3" fillId="0" borderId="19" xfId="0" applyNumberFormat="1" applyFont="1" applyBorder="1" applyAlignment="1">
      <alignment horizontal="center"/>
    </xf>
    <xf numFmtId="0" fontId="3" fillId="0" borderId="53" xfId="0" applyFont="1" applyBorder="1" applyAlignment="1">
      <alignment horizontal="center"/>
    </xf>
    <xf numFmtId="167" fontId="4" fillId="0" borderId="56" xfId="0" applyNumberFormat="1" applyFont="1" applyBorder="1" applyAlignment="1">
      <alignment horizontal="center"/>
    </xf>
    <xf numFmtId="0" fontId="31" fillId="18" borderId="27" xfId="0" applyFont="1" applyFill="1" applyBorder="1" applyAlignment="1">
      <alignment horizontal="left"/>
    </xf>
    <xf numFmtId="0" fontId="31" fillId="36" borderId="20" xfId="0" applyFont="1" applyFill="1" applyBorder="1" applyAlignment="1">
      <alignment horizontal="left"/>
    </xf>
    <xf numFmtId="0" fontId="31" fillId="37" borderId="27" xfId="0" applyFont="1" applyFill="1" applyBorder="1" applyAlignment="1">
      <alignment horizontal="left"/>
    </xf>
    <xf numFmtId="0" fontId="31" fillId="37" borderId="20" xfId="0" applyFont="1" applyFill="1" applyBorder="1" applyAlignment="1">
      <alignment horizontal="left"/>
    </xf>
    <xf numFmtId="2" fontId="3" fillId="0" borderId="21" xfId="0" applyNumberFormat="1" applyFont="1" applyBorder="1" applyAlignment="1">
      <alignment horizontal="center"/>
    </xf>
    <xf numFmtId="167" fontId="3" fillId="0" borderId="6" xfId="0" applyNumberFormat="1" applyFont="1" applyBorder="1" applyAlignment="1">
      <alignment horizontal="center"/>
    </xf>
    <xf numFmtId="0" fontId="3" fillId="0" borderId="54" xfId="0" applyFont="1" applyBorder="1" applyAlignment="1">
      <alignment horizontal="center"/>
    </xf>
    <xf numFmtId="167" fontId="4" fillId="0" borderId="46" xfId="0" applyNumberFormat="1" applyFont="1" applyBorder="1" applyAlignment="1">
      <alignment horizontal="center"/>
    </xf>
    <xf numFmtId="0" fontId="3" fillId="0" borderId="0" xfId="0" applyFont="1" applyFill="1"/>
    <xf numFmtId="0" fontId="3" fillId="0" borderId="0" xfId="0" applyFont="1" applyFill="1" applyAlignment="1">
      <alignment horizontal="center"/>
    </xf>
    <xf numFmtId="167" fontId="3" fillId="0" borderId="0" xfId="0" applyNumberFormat="1" applyFont="1" applyFill="1" applyAlignment="1">
      <alignment horizontal="center"/>
    </xf>
    <xf numFmtId="0" fontId="4" fillId="0" borderId="0" xfId="0" applyFont="1" applyFill="1" applyAlignment="1">
      <alignment horizontal="center"/>
    </xf>
    <xf numFmtId="0" fontId="31" fillId="0" borderId="0" xfId="0" applyFont="1" applyFill="1" applyAlignment="1">
      <alignment horizontal="left"/>
    </xf>
    <xf numFmtId="167" fontId="3" fillId="0" borderId="0" xfId="0" applyNumberFormat="1" applyFont="1" applyAlignment="1">
      <alignment horizontal="center"/>
    </xf>
    <xf numFmtId="0" fontId="31" fillId="18" borderId="0" xfId="0" applyFont="1" applyFill="1" applyAlignment="1">
      <alignment horizontal="left"/>
    </xf>
    <xf numFmtId="0" fontId="31" fillId="0" borderId="0" xfId="0" applyFont="1" applyAlignment="1">
      <alignment horizontal="left"/>
    </xf>
    <xf numFmtId="0" fontId="3" fillId="17" borderId="0" xfId="0" quotePrefix="1" applyFont="1" applyFill="1" applyBorder="1"/>
    <xf numFmtId="0" fontId="4" fillId="17" borderId="0" xfId="0" quotePrefix="1" applyFont="1" applyFill="1" applyBorder="1" applyAlignment="1">
      <alignment horizontal="center"/>
    </xf>
    <xf numFmtId="0" fontId="12" fillId="0" borderId="0" xfId="0" applyFont="1"/>
    <xf numFmtId="0" fontId="4" fillId="17" borderId="0" xfId="0" quotePrefix="1" applyFont="1" applyFill="1" applyAlignment="1">
      <alignment horizontal="center"/>
    </xf>
    <xf numFmtId="167" fontId="3" fillId="17" borderId="0" xfId="0" applyNumberFormat="1" applyFont="1" applyFill="1" applyAlignment="1">
      <alignment horizontal="center"/>
    </xf>
    <xf numFmtId="0" fontId="3" fillId="17" borderId="0" xfId="0" applyFont="1" applyFill="1" applyBorder="1"/>
    <xf numFmtId="0" fontId="4" fillId="17" borderId="0" xfId="0" applyFont="1" applyFill="1" applyBorder="1" applyAlignment="1">
      <alignment horizontal="center"/>
    </xf>
    <xf numFmtId="0" fontId="4" fillId="17" borderId="13" xfId="0" applyFont="1" applyFill="1" applyBorder="1" applyAlignment="1">
      <alignment horizontal="center"/>
    </xf>
    <xf numFmtId="167" fontId="4" fillId="38" borderId="4" xfId="0" applyNumberFormat="1" applyFont="1" applyFill="1" applyBorder="1" applyAlignment="1">
      <alignment horizontal="centerContinuous"/>
    </xf>
    <xf numFmtId="0" fontId="4" fillId="38" borderId="4" xfId="0" applyFont="1" applyFill="1" applyBorder="1" applyAlignment="1">
      <alignment horizontal="centerContinuous"/>
    </xf>
    <xf numFmtId="0" fontId="2" fillId="38" borderId="4" xfId="0" applyFont="1" applyFill="1" applyBorder="1" applyAlignment="1">
      <alignment horizontal="centerContinuous"/>
    </xf>
    <xf numFmtId="0" fontId="4" fillId="17" borderId="11" xfId="0" applyFont="1" applyFill="1" applyBorder="1" applyAlignment="1">
      <alignment horizontal="center"/>
    </xf>
    <xf numFmtId="167" fontId="3" fillId="0" borderId="0" xfId="0" applyNumberFormat="1" applyFont="1" applyFill="1" applyAlignment="1">
      <alignment horizontal="centerContinuous"/>
    </xf>
    <xf numFmtId="0" fontId="4" fillId="0" borderId="29" xfId="0" applyFont="1" applyFill="1" applyBorder="1" applyAlignment="1">
      <alignment horizontal="centerContinuous"/>
    </xf>
    <xf numFmtId="167" fontId="4" fillId="17" borderId="0" xfId="0" applyNumberFormat="1" applyFont="1" applyFill="1" applyAlignment="1">
      <alignment horizontal="centerContinuous"/>
    </xf>
    <xf numFmtId="0" fontId="4" fillId="17" borderId="50" xfId="0" applyFont="1" applyFill="1" applyBorder="1" applyAlignment="1">
      <alignment horizontal="center"/>
    </xf>
    <xf numFmtId="167" fontId="4" fillId="0" borderId="15" xfId="0" applyNumberFormat="1" applyFont="1" applyFill="1" applyBorder="1" applyAlignment="1">
      <alignment horizontal="center"/>
    </xf>
    <xf numFmtId="0" fontId="4" fillId="0" borderId="4" xfId="0" applyFont="1" applyFill="1" applyBorder="1" applyAlignment="1">
      <alignment horizontal="center"/>
    </xf>
    <xf numFmtId="167" fontId="4" fillId="0" borderId="35" xfId="0" applyNumberFormat="1" applyFont="1" applyFill="1" applyBorder="1" applyAlignment="1">
      <alignment horizontal="center"/>
    </xf>
    <xf numFmtId="0" fontId="4" fillId="0" borderId="16" xfId="0" applyFont="1" applyFill="1" applyBorder="1" applyAlignment="1">
      <alignment horizontal="center"/>
    </xf>
    <xf numFmtId="167" fontId="4" fillId="17" borderId="4" xfId="0" applyNumberFormat="1" applyFont="1" applyFill="1" applyBorder="1" applyAlignment="1">
      <alignment horizontal="centerContinuous"/>
    </xf>
    <xf numFmtId="167" fontId="4" fillId="17" borderId="33" xfId="0" applyNumberFormat="1" applyFont="1" applyFill="1" applyBorder="1" applyAlignment="1">
      <alignment horizontal="centerContinuous"/>
    </xf>
    <xf numFmtId="0" fontId="0" fillId="0" borderId="30" xfId="0" applyBorder="1"/>
    <xf numFmtId="0" fontId="3" fillId="0" borderId="30" xfId="0" applyFont="1" applyBorder="1" applyAlignment="1">
      <alignment horizontal="center"/>
    </xf>
    <xf numFmtId="0" fontId="4" fillId="17" borderId="51" xfId="0" applyFont="1" applyFill="1" applyBorder="1" applyAlignment="1">
      <alignment horizontal="center"/>
    </xf>
    <xf numFmtId="0" fontId="4" fillId="17" borderId="8" xfId="0" applyFont="1" applyFill="1" applyBorder="1" applyAlignment="1">
      <alignment horizontal="center"/>
    </xf>
    <xf numFmtId="0" fontId="4" fillId="17" borderId="20" xfId="0" applyFont="1" applyFill="1" applyBorder="1" applyAlignment="1">
      <alignment horizontal="center"/>
    </xf>
    <xf numFmtId="167" fontId="3" fillId="33" borderId="19" xfId="0" applyNumberFormat="1" applyFont="1" applyFill="1" applyBorder="1" applyAlignment="1">
      <alignment horizontal="center"/>
    </xf>
    <xf numFmtId="3" fontId="4" fillId="0" borderId="43" xfId="0" applyNumberFormat="1" applyFont="1" applyBorder="1" applyAlignment="1">
      <alignment horizontal="center"/>
    </xf>
    <xf numFmtId="3" fontId="3" fillId="0" borderId="18" xfId="0" applyNumberFormat="1" applyFont="1" applyBorder="1" applyAlignment="1">
      <alignment horizontal="center"/>
    </xf>
    <xf numFmtId="167" fontId="3" fillId="34" borderId="19" xfId="0" applyNumberFormat="1" applyFont="1" applyFill="1" applyBorder="1" applyAlignment="1">
      <alignment horizontal="center"/>
    </xf>
    <xf numFmtId="167" fontId="3" fillId="0" borderId="42" xfId="0" applyNumberFormat="1" applyFont="1" applyBorder="1" applyAlignment="1">
      <alignment horizontal="center"/>
    </xf>
    <xf numFmtId="0" fontId="4" fillId="17" borderId="27" xfId="0" applyFont="1" applyFill="1" applyBorder="1" applyAlignment="1">
      <alignment horizontal="center"/>
    </xf>
    <xf numFmtId="3" fontId="4" fillId="0" borderId="8" xfId="0" applyNumberFormat="1" applyFont="1" applyBorder="1" applyAlignment="1">
      <alignment horizontal="center"/>
    </xf>
    <xf numFmtId="0" fontId="3" fillId="32" borderId="26" xfId="0" applyFont="1" applyFill="1" applyBorder="1"/>
    <xf numFmtId="0" fontId="3" fillId="39" borderId="26" xfId="0" applyFont="1" applyFill="1" applyBorder="1"/>
    <xf numFmtId="0" fontId="4" fillId="17" borderId="28" xfId="0" applyFont="1" applyFill="1" applyBorder="1" applyAlignment="1">
      <alignment horizontal="center"/>
    </xf>
    <xf numFmtId="0" fontId="4" fillId="17" borderId="10" xfId="0" applyFont="1" applyFill="1" applyBorder="1" applyAlignment="1">
      <alignment horizontal="center"/>
    </xf>
    <xf numFmtId="0" fontId="4" fillId="17" borderId="22" xfId="0" applyFont="1" applyFill="1" applyBorder="1" applyAlignment="1">
      <alignment horizontal="center"/>
    </xf>
    <xf numFmtId="167" fontId="3" fillId="33" borderId="21" xfId="0" applyNumberFormat="1" applyFont="1" applyFill="1" applyBorder="1" applyAlignment="1">
      <alignment horizontal="center"/>
    </xf>
    <xf numFmtId="3" fontId="4" fillId="0" borderId="10" xfId="0" applyNumberFormat="1" applyFont="1" applyBorder="1" applyAlignment="1">
      <alignment horizontal="center"/>
    </xf>
    <xf numFmtId="3" fontId="3" fillId="0" borderId="10" xfId="0" applyNumberFormat="1" applyFont="1" applyBorder="1" applyAlignment="1">
      <alignment horizontal="center"/>
    </xf>
    <xf numFmtId="3" fontId="3" fillId="0" borderId="22" xfId="0" applyNumberFormat="1" applyFont="1" applyBorder="1" applyAlignment="1">
      <alignment horizontal="center"/>
    </xf>
    <xf numFmtId="167" fontId="3" fillId="34" borderId="21" xfId="0" applyNumberFormat="1" applyFont="1" applyFill="1" applyBorder="1" applyAlignment="1">
      <alignment horizontal="center"/>
    </xf>
    <xf numFmtId="0" fontId="0" fillId="0" borderId="4" xfId="0" applyBorder="1"/>
    <xf numFmtId="1" fontId="3" fillId="0" borderId="21" xfId="0" applyNumberFormat="1" applyFont="1" applyBorder="1" applyAlignment="1">
      <alignment horizontal="center"/>
    </xf>
    <xf numFmtId="1" fontId="3" fillId="0" borderId="57" xfId="0" applyNumberFormat="1" applyFont="1" applyBorder="1" applyAlignment="1">
      <alignment horizontal="center"/>
    </xf>
    <xf numFmtId="1" fontId="3" fillId="17" borderId="10" xfId="0" applyNumberFormat="1" applyFont="1" applyFill="1" applyBorder="1" applyAlignment="1">
      <alignment horizontal="center"/>
    </xf>
    <xf numFmtId="167" fontId="3" fillId="0" borderId="57" xfId="0" applyNumberFormat="1" applyFont="1" applyBorder="1" applyAlignment="1">
      <alignment horizontal="center"/>
    </xf>
    <xf numFmtId="0" fontId="3" fillId="0" borderId="4" xfId="0" applyFont="1" applyBorder="1" applyAlignment="1">
      <alignment horizontal="center"/>
    </xf>
    <xf numFmtId="0" fontId="3" fillId="0" borderId="33" xfId="0" applyFont="1" applyBorder="1" applyAlignment="1">
      <alignment horizontal="center"/>
    </xf>
    <xf numFmtId="3" fontId="3" fillId="0" borderId="4" xfId="1" applyNumberFormat="1" applyFont="1" applyFill="1" applyBorder="1" applyAlignment="1">
      <alignment horizontal="center"/>
    </xf>
    <xf numFmtId="3" fontId="4" fillId="0" borderId="0" xfId="0" applyNumberFormat="1" applyFont="1"/>
    <xf numFmtId="0" fontId="4" fillId="0" borderId="0" xfId="0" applyFont="1" applyBorder="1"/>
    <xf numFmtId="3" fontId="4" fillId="0" borderId="3" xfId="0" applyNumberFormat="1" applyFont="1" applyBorder="1" applyAlignment="1">
      <alignment horizontal="centerContinuous"/>
    </xf>
    <xf numFmtId="0" fontId="4" fillId="40" borderId="0" xfId="0" applyFont="1" applyFill="1"/>
    <xf numFmtId="0" fontId="4" fillId="0" borderId="3" xfId="0" applyFont="1" applyBorder="1" applyAlignment="1">
      <alignment horizontal="centerContinuous"/>
    </xf>
    <xf numFmtId="0" fontId="3" fillId="40" borderId="0" xfId="0" applyFont="1" applyFill="1"/>
    <xf numFmtId="3" fontId="3" fillId="0" borderId="5" xfId="0" applyNumberFormat="1" applyFont="1" applyBorder="1" applyAlignment="1">
      <alignment horizontal="center"/>
    </xf>
    <xf numFmtId="0" fontId="4" fillId="40" borderId="4" xfId="0" applyFont="1" applyFill="1" applyBorder="1"/>
    <xf numFmtId="0" fontId="3" fillId="40" borderId="4" xfId="0" applyFont="1" applyFill="1" applyBorder="1"/>
    <xf numFmtId="0" fontId="7" fillId="27" borderId="43" xfId="4" applyFont="1" applyFill="1" applyBorder="1"/>
    <xf numFmtId="0" fontId="3" fillId="27" borderId="39" xfId="0" applyFont="1" applyFill="1" applyBorder="1" applyAlignment="1">
      <alignment horizontal="center"/>
    </xf>
    <xf numFmtId="0" fontId="3" fillId="27" borderId="43" xfId="0" applyFont="1" applyFill="1" applyBorder="1" applyAlignment="1">
      <alignment horizontal="center"/>
    </xf>
    <xf numFmtId="165" fontId="6" fillId="27" borderId="42" xfId="1" applyNumberFormat="1" applyFont="1" applyFill="1" applyBorder="1"/>
    <xf numFmtId="165" fontId="6" fillId="40" borderId="43" xfId="1" applyNumberFormat="1" applyFont="1" applyFill="1" applyBorder="1"/>
    <xf numFmtId="165" fontId="3" fillId="27" borderId="42" xfId="1" applyNumberFormat="1" applyFont="1" applyFill="1" applyBorder="1"/>
    <xf numFmtId="165" fontId="3" fillId="40" borderId="43" xfId="1" applyNumberFormat="1" applyFont="1" applyFill="1" applyBorder="1"/>
    <xf numFmtId="0" fontId="3" fillId="27" borderId="0" xfId="0" applyFont="1" applyFill="1"/>
    <xf numFmtId="0" fontId="7" fillId="27" borderId="8" xfId="3" applyFont="1" applyFill="1" applyBorder="1"/>
    <xf numFmtId="0" fontId="3" fillId="27" borderId="56" xfId="0" applyFont="1" applyFill="1" applyBorder="1" applyAlignment="1">
      <alignment horizontal="center"/>
    </xf>
    <xf numFmtId="0" fontId="3" fillId="27" borderId="8" xfId="0" applyFont="1" applyFill="1" applyBorder="1" applyAlignment="1">
      <alignment horizontal="center"/>
    </xf>
    <xf numFmtId="165" fontId="6" fillId="27" borderId="9" xfId="1" applyNumberFormat="1" applyFont="1" applyFill="1" applyBorder="1"/>
    <xf numFmtId="165" fontId="6" fillId="40" borderId="8" xfId="1" applyNumberFormat="1" applyFont="1" applyFill="1" applyBorder="1"/>
    <xf numFmtId="165" fontId="3" fillId="27" borderId="9" xfId="1" applyNumberFormat="1" applyFont="1" applyFill="1" applyBorder="1"/>
    <xf numFmtId="165" fontId="3" fillId="40" borderId="8" xfId="1" applyNumberFormat="1" applyFont="1" applyFill="1" applyBorder="1"/>
    <xf numFmtId="0" fontId="3" fillId="0" borderId="56" xfId="0" applyFont="1" applyBorder="1" applyAlignment="1">
      <alignment horizontal="center"/>
    </xf>
    <xf numFmtId="165" fontId="6" fillId="17" borderId="9" xfId="1" applyNumberFormat="1" applyFont="1" applyFill="1" applyBorder="1"/>
    <xf numFmtId="0" fontId="7" fillId="27" borderId="8" xfId="4" applyFont="1" applyFill="1" applyBorder="1"/>
    <xf numFmtId="0" fontId="7" fillId="27" borderId="8" xfId="4" applyFont="1" applyFill="1" applyBorder="1" applyAlignment="1"/>
    <xf numFmtId="165" fontId="6" fillId="40" borderId="8" xfId="1" applyNumberFormat="1" applyFont="1" applyFill="1" applyBorder="1" applyAlignment="1"/>
    <xf numFmtId="0" fontId="7" fillId="17" borderId="10" xfId="4" applyFont="1" applyFill="1" applyBorder="1"/>
    <xf numFmtId="0" fontId="3" fillId="0" borderId="46" xfId="0" applyFont="1" applyBorder="1" applyAlignment="1">
      <alignment horizontal="center"/>
    </xf>
    <xf numFmtId="165" fontId="6" fillId="17" borderId="6" xfId="1" applyNumberFormat="1" applyFont="1" applyFill="1" applyBorder="1"/>
    <xf numFmtId="165" fontId="6" fillId="40" borderId="10" xfId="1" applyNumberFormat="1" applyFont="1" applyFill="1" applyBorder="1"/>
    <xf numFmtId="165" fontId="3" fillId="40" borderId="10" xfId="1" applyNumberFormat="1" applyFont="1" applyFill="1" applyBorder="1"/>
    <xf numFmtId="0" fontId="6" fillId="0" borderId="0" xfId="3" applyFont="1"/>
    <xf numFmtId="9" fontId="15" fillId="0" borderId="0" xfId="2" applyFont="1" applyAlignment="1">
      <alignment horizontal="center"/>
    </xf>
    <xf numFmtId="0" fontId="15" fillId="0" borderId="0" xfId="0" applyFont="1"/>
    <xf numFmtId="0" fontId="7" fillId="0" borderId="0" xfId="3" applyFont="1" applyAlignment="1">
      <alignment vertical="center"/>
    </xf>
    <xf numFmtId="9" fontId="3" fillId="0" borderId="0" xfId="2" applyFont="1" applyAlignment="1">
      <alignment horizontal="center" vertical="center"/>
    </xf>
    <xf numFmtId="0" fontId="3" fillId="0" borderId="0" xfId="0" applyFont="1" applyAlignment="1">
      <alignment vertical="center"/>
    </xf>
    <xf numFmtId="0" fontId="7" fillId="0" borderId="0" xfId="3" applyFont="1"/>
    <xf numFmtId="9" fontId="3" fillId="0" borderId="0" xfId="2" applyFont="1" applyAlignment="1">
      <alignment horizontal="center"/>
    </xf>
    <xf numFmtId="3" fontId="4" fillId="0" borderId="30" xfId="0" applyNumberFormat="1" applyFont="1" applyBorder="1" applyAlignment="1">
      <alignment horizontal="center"/>
    </xf>
    <xf numFmtId="9" fontId="4" fillId="0" borderId="0" xfId="2" applyFont="1" applyAlignment="1">
      <alignment horizontal="center"/>
    </xf>
    <xf numFmtId="9" fontId="4" fillId="0" borderId="15" xfId="2" applyFont="1" applyBorder="1" applyAlignment="1">
      <alignment horizontal="center"/>
    </xf>
    <xf numFmtId="3" fontId="4" fillId="0" borderId="33" xfId="0" applyNumberFormat="1" applyFont="1" applyBorder="1" applyAlignment="1">
      <alignment horizontal="center"/>
    </xf>
    <xf numFmtId="0" fontId="6" fillId="0" borderId="0" xfId="3" applyFont="1" applyBorder="1" applyAlignment="1">
      <alignment vertical="center"/>
    </xf>
    <xf numFmtId="9" fontId="4" fillId="0" borderId="12" xfId="2" applyFont="1" applyBorder="1" applyAlignment="1">
      <alignment horizontal="center"/>
    </xf>
    <xf numFmtId="3" fontId="4" fillId="0" borderId="36" xfId="2" applyNumberFormat="1" applyFont="1" applyBorder="1" applyAlignment="1">
      <alignment horizontal="center" vertical="center"/>
    </xf>
    <xf numFmtId="3" fontId="2" fillId="0" borderId="0" xfId="2" applyNumberFormat="1" applyFont="1" applyAlignment="1">
      <alignment horizontal="center"/>
    </xf>
    <xf numFmtId="9" fontId="3" fillId="0" borderId="42" xfId="2" applyFont="1" applyBorder="1" applyAlignment="1">
      <alignment horizontal="center" vertical="center"/>
    </xf>
    <xf numFmtId="9" fontId="3" fillId="0" borderId="19" xfId="2" applyFont="1" applyBorder="1" applyAlignment="1">
      <alignment horizontal="center" vertical="center"/>
    </xf>
    <xf numFmtId="0" fontId="7" fillId="42" borderId="9" xfId="0" applyFont="1" applyFill="1" applyBorder="1" applyAlignment="1">
      <alignment horizontal="center" vertical="center"/>
    </xf>
    <xf numFmtId="3" fontId="4" fillId="0" borderId="26" xfId="2" applyNumberFormat="1" applyFont="1" applyBorder="1" applyAlignment="1">
      <alignment horizontal="center" vertical="center"/>
    </xf>
    <xf numFmtId="9" fontId="3" fillId="0" borderId="9" xfId="2" applyFont="1" applyBorder="1" applyAlignment="1">
      <alignment horizontal="center" vertical="center"/>
    </xf>
    <xf numFmtId="0" fontId="7" fillId="43" borderId="9" xfId="0" applyFont="1" applyFill="1" applyBorder="1" applyAlignment="1">
      <alignment horizontal="center" vertical="center"/>
    </xf>
    <xf numFmtId="0" fontId="7" fillId="41" borderId="9" xfId="0" applyFont="1" applyFill="1" applyBorder="1" applyAlignment="1">
      <alignment horizontal="center" vertical="center"/>
    </xf>
    <xf numFmtId="3" fontId="12" fillId="0" borderId="0" xfId="2" applyNumberFormat="1" applyFont="1" applyAlignment="1">
      <alignment horizontal="center"/>
    </xf>
    <xf numFmtId="9" fontId="7" fillId="0" borderId="19" xfId="2" applyFont="1" applyFill="1" applyBorder="1" applyAlignment="1" applyProtection="1">
      <alignment horizontal="center" vertical="center"/>
    </xf>
    <xf numFmtId="9" fontId="7" fillId="0" borderId="9" xfId="2" applyFont="1" applyFill="1" applyBorder="1" applyAlignment="1" applyProtection="1">
      <alignment horizontal="center" vertical="center"/>
    </xf>
    <xf numFmtId="9" fontId="3" fillId="0" borderId="19" xfId="2" applyFont="1" applyFill="1" applyBorder="1" applyAlignment="1">
      <alignment horizontal="center" vertical="center"/>
    </xf>
    <xf numFmtId="0" fontId="7" fillId="44" borderId="9" xfId="0" applyFont="1" applyFill="1" applyBorder="1" applyAlignment="1">
      <alignment horizontal="center" vertical="center"/>
    </xf>
    <xf numFmtId="9" fontId="3" fillId="0" borderId="9" xfId="2" applyFont="1" applyFill="1" applyBorder="1" applyAlignment="1">
      <alignment horizontal="center" vertical="center"/>
    </xf>
    <xf numFmtId="0" fontId="7" fillId="46" borderId="9" xfId="0" applyFont="1" applyFill="1" applyBorder="1" applyAlignment="1">
      <alignment horizontal="center" vertical="center"/>
    </xf>
    <xf numFmtId="3" fontId="6" fillId="0" borderId="26" xfId="0" applyNumberFormat="1" applyFont="1" applyFill="1" applyBorder="1" applyAlignment="1" applyProtection="1">
      <alignment horizontal="center" vertical="center"/>
    </xf>
    <xf numFmtId="3" fontId="36" fillId="0" borderId="0" xfId="0" applyNumberFormat="1" applyFont="1" applyFill="1" applyBorder="1" applyAlignment="1" applyProtection="1">
      <alignment horizontal="center"/>
    </xf>
    <xf numFmtId="0" fontId="7" fillId="47" borderId="9" xfId="0" applyFont="1" applyFill="1" applyBorder="1" applyAlignment="1">
      <alignment horizontal="center" vertical="center"/>
    </xf>
    <xf numFmtId="9" fontId="3" fillId="0" borderId="6" xfId="2" applyFont="1" applyBorder="1" applyAlignment="1">
      <alignment horizontal="center" vertical="center"/>
    </xf>
    <xf numFmtId="0" fontId="21" fillId="0" borderId="0" xfId="3" applyFont="1"/>
    <xf numFmtId="0" fontId="7" fillId="0" borderId="0" xfId="3" applyFont="1" applyAlignment="1">
      <alignment horizontal="center"/>
    </xf>
    <xf numFmtId="3" fontId="7" fillId="0" borderId="0" xfId="3" applyNumberFormat="1" applyFont="1" applyAlignment="1">
      <alignment horizontal="center"/>
    </xf>
    <xf numFmtId="0" fontId="33" fillId="0" borderId="0" xfId="3" applyFont="1"/>
    <xf numFmtId="165" fontId="7" fillId="17" borderId="51" xfId="1" applyNumberFormat="1" applyFont="1" applyFill="1" applyBorder="1"/>
    <xf numFmtId="165" fontId="7" fillId="17" borderId="42" xfId="1" applyNumberFormat="1" applyFont="1" applyFill="1" applyBorder="1"/>
    <xf numFmtId="9" fontId="7" fillId="17" borderId="38" xfId="5" applyFont="1" applyFill="1" applyBorder="1" applyAlignment="1">
      <alignment horizontal="center"/>
    </xf>
    <xf numFmtId="165" fontId="7" fillId="0" borderId="27" xfId="1" applyNumberFormat="1" applyFont="1" applyBorder="1"/>
    <xf numFmtId="165" fontId="7" fillId="0" borderId="9" xfId="1" applyNumberFormat="1" applyFont="1" applyBorder="1"/>
    <xf numFmtId="9" fontId="7" fillId="0" borderId="20" xfId="5" applyFont="1" applyBorder="1" applyAlignment="1">
      <alignment horizontal="center"/>
    </xf>
    <xf numFmtId="165" fontId="7" fillId="17" borderId="27" xfId="1" applyNumberFormat="1" applyFont="1" applyFill="1" applyBorder="1"/>
    <xf numFmtId="165" fontId="7" fillId="17" borderId="9" xfId="1" applyNumberFormat="1" applyFont="1" applyFill="1" applyBorder="1"/>
    <xf numFmtId="9" fontId="7" fillId="17" borderId="20" xfId="5" applyFont="1" applyFill="1" applyBorder="1" applyAlignment="1">
      <alignment horizontal="center"/>
    </xf>
    <xf numFmtId="165" fontId="37" fillId="17" borderId="9" xfId="1" applyNumberFormat="1" applyFont="1" applyFill="1" applyBorder="1" applyAlignment="1">
      <alignment horizontal="center"/>
    </xf>
    <xf numFmtId="0" fontId="7" fillId="0" borderId="20" xfId="3" applyFont="1" applyBorder="1" applyAlignment="1">
      <alignment horizontal="center"/>
    </xf>
    <xf numFmtId="9" fontId="7" fillId="48" borderId="20" xfId="5" applyFont="1" applyFill="1" applyBorder="1" applyAlignment="1">
      <alignment horizontal="center"/>
    </xf>
    <xf numFmtId="9" fontId="7" fillId="49" borderId="20" xfId="5" applyFont="1" applyFill="1" applyBorder="1" applyAlignment="1">
      <alignment horizontal="center"/>
    </xf>
    <xf numFmtId="165" fontId="7" fillId="17" borderId="28" xfId="1" applyNumberFormat="1" applyFont="1" applyFill="1" applyBorder="1"/>
    <xf numFmtId="165" fontId="7" fillId="17" borderId="6" xfId="1" applyNumberFormat="1" applyFont="1" applyFill="1" applyBorder="1"/>
    <xf numFmtId="9" fontId="7" fillId="17" borderId="22" xfId="5" applyFont="1" applyFill="1" applyBorder="1" applyAlignment="1">
      <alignment horizontal="center"/>
    </xf>
    <xf numFmtId="165" fontId="7" fillId="0" borderId="0" xfId="1" applyNumberFormat="1" applyFont="1"/>
    <xf numFmtId="9" fontId="7" fillId="0" borderId="0" xfId="5" applyFont="1" applyAlignment="1">
      <alignment horizontal="center"/>
    </xf>
    <xf numFmtId="3" fontId="7" fillId="0" borderId="0" xfId="5" applyNumberFormat="1" applyFont="1" applyAlignment="1">
      <alignment horizontal="center"/>
    </xf>
    <xf numFmtId="3" fontId="7" fillId="0" borderId="0" xfId="3" applyNumberFormat="1" applyFont="1"/>
    <xf numFmtId="3" fontId="7" fillId="0" borderId="0" xfId="5" applyNumberFormat="1" applyFont="1" applyFill="1" applyAlignment="1">
      <alignment horizontal="center"/>
    </xf>
    <xf numFmtId="49" fontId="37" fillId="17" borderId="0" xfId="5" applyNumberFormat="1" applyFont="1" applyFill="1" applyAlignment="1">
      <alignment horizontal="center"/>
    </xf>
    <xf numFmtId="3" fontId="37" fillId="0" borderId="0" xfId="5" applyNumberFormat="1" applyFont="1" applyFill="1" applyAlignment="1">
      <alignment horizontal="center"/>
    </xf>
    <xf numFmtId="3" fontId="7" fillId="0" borderId="0" xfId="3" applyNumberFormat="1" applyFont="1" applyFill="1" applyAlignment="1">
      <alignment horizontal="center"/>
    </xf>
    <xf numFmtId="0" fontId="0" fillId="0" borderId="9" xfId="0" applyBorder="1" applyAlignment="1">
      <alignment horizontal="center"/>
    </xf>
    <xf numFmtId="167" fontId="3" fillId="0" borderId="0" xfId="0" applyNumberFormat="1" applyFont="1" applyFill="1" applyAlignment="1">
      <alignment horizontal="center" vertical="center"/>
    </xf>
    <xf numFmtId="167" fontId="3" fillId="0" borderId="0" xfId="0" applyNumberFormat="1" applyFont="1" applyAlignment="1">
      <alignment vertical="center"/>
    </xf>
    <xf numFmtId="167" fontId="3" fillId="0" borderId="0" xfId="0" applyNumberFormat="1" applyFont="1" applyAlignment="1">
      <alignment horizontal="center" vertical="center"/>
    </xf>
    <xf numFmtId="166" fontId="3" fillId="0" borderId="0" xfId="1" applyNumberFormat="1" applyFont="1" applyAlignment="1">
      <alignment horizontal="center" vertical="center"/>
    </xf>
    <xf numFmtId="0" fontId="4" fillId="0" borderId="0" xfId="0" applyFont="1" applyAlignment="1">
      <alignment horizontal="left"/>
    </xf>
    <xf numFmtId="167" fontId="4" fillId="0" borderId="0" xfId="0" applyNumberFormat="1" applyFont="1" applyAlignment="1">
      <alignment horizontal="centerContinuous"/>
    </xf>
    <xf numFmtId="0" fontId="3" fillId="0" borderId="0" xfId="0" applyFont="1" applyBorder="1" applyAlignment="1">
      <alignment horizontal="centerContinuous"/>
    </xf>
    <xf numFmtId="167" fontId="3" fillId="0" borderId="0" xfId="0" applyNumberFormat="1" applyFont="1" applyBorder="1" applyAlignment="1">
      <alignment horizontal="centerContinuous"/>
    </xf>
    <xf numFmtId="167" fontId="4" fillId="0" borderId="0" xfId="0" applyNumberFormat="1" applyFont="1" applyBorder="1" applyAlignment="1">
      <alignment horizontal="centerContinuous"/>
    </xf>
    <xf numFmtId="166" fontId="4" fillId="0" borderId="0" xfId="1" applyNumberFormat="1" applyFont="1" applyBorder="1" applyAlignment="1">
      <alignment horizontal="centerContinuous"/>
    </xf>
    <xf numFmtId="165" fontId="3" fillId="0" borderId="0" xfId="1" applyNumberFormat="1" applyFont="1" applyBorder="1"/>
    <xf numFmtId="0" fontId="38" fillId="0" borderId="0" xfId="0" applyFont="1" applyBorder="1" applyAlignment="1">
      <alignment horizontal="center" vertical="center"/>
    </xf>
    <xf numFmtId="167" fontId="3" fillId="0" borderId="0" xfId="0" applyNumberFormat="1" applyFont="1" applyBorder="1" applyAlignment="1">
      <alignment horizontal="center" vertical="center" wrapText="1"/>
    </xf>
    <xf numFmtId="167" fontId="4" fillId="50" borderId="0" xfId="0" applyNumberFormat="1" applyFont="1" applyFill="1" applyBorder="1" applyAlignment="1">
      <alignment horizontal="center"/>
    </xf>
    <xf numFmtId="0" fontId="3" fillId="51" borderId="0" xfId="0" applyFont="1" applyFill="1" applyBorder="1" applyAlignment="1">
      <alignment horizontal="center"/>
    </xf>
    <xf numFmtId="0" fontId="3" fillId="51" borderId="0" xfId="0" applyFont="1" applyFill="1" applyBorder="1"/>
    <xf numFmtId="0" fontId="3" fillId="0" borderId="0" xfId="0" applyFont="1" applyBorder="1" applyAlignment="1">
      <alignment horizontal="center" vertical="center"/>
    </xf>
    <xf numFmtId="0" fontId="3" fillId="0" borderId="29" xfId="0" applyFont="1" applyBorder="1" applyAlignment="1">
      <alignment horizontal="center" vertical="center"/>
    </xf>
    <xf numFmtId="167" fontId="3" fillId="0" borderId="0" xfId="0" applyNumberFormat="1" applyFont="1" applyBorder="1" applyAlignment="1">
      <alignment horizontal="center" vertical="center"/>
    </xf>
    <xf numFmtId="166" fontId="3" fillId="0" borderId="0" xfId="1" applyNumberFormat="1" applyFont="1" applyBorder="1" applyAlignment="1">
      <alignment horizontal="center" vertical="center" wrapText="1"/>
    </xf>
    <xf numFmtId="165" fontId="3" fillId="0" borderId="4" xfId="1" applyNumberFormat="1" applyFont="1" applyBorder="1"/>
    <xf numFmtId="0" fontId="3" fillId="0" borderId="4" xfId="0" applyFont="1" applyBorder="1" applyAlignment="1">
      <alignment horizontal="center" wrapText="1"/>
    </xf>
    <xf numFmtId="0" fontId="38" fillId="0" borderId="4" xfId="0" applyFont="1" applyBorder="1" applyAlignment="1">
      <alignment horizontal="center" vertical="center" wrapText="1"/>
    </xf>
    <xf numFmtId="0" fontId="38" fillId="51" borderId="4" xfId="0" applyFont="1" applyFill="1" applyBorder="1" applyAlignment="1">
      <alignment horizontal="center" vertical="center" wrapText="1"/>
    </xf>
    <xf numFmtId="0" fontId="3" fillId="0" borderId="4" xfId="0" applyFont="1" applyBorder="1" applyAlignment="1">
      <alignment horizontal="center" vertical="center" wrapText="1"/>
    </xf>
    <xf numFmtId="0" fontId="4" fillId="0" borderId="33" xfId="0" applyFont="1" applyBorder="1" applyAlignment="1">
      <alignment horizontal="center" wrapText="1"/>
    </xf>
    <xf numFmtId="4" fontId="3" fillId="0" borderId="0" xfId="0" applyNumberFormat="1" applyFont="1" applyFill="1" applyAlignment="1">
      <alignment horizontal="center"/>
    </xf>
    <xf numFmtId="0" fontId="3" fillId="0" borderId="4" xfId="0" applyFont="1" applyFill="1" applyBorder="1" applyAlignment="1">
      <alignment horizontal="center" wrapText="1"/>
    </xf>
    <xf numFmtId="0" fontId="3" fillId="0" borderId="35" xfId="0" applyFont="1" applyBorder="1" applyAlignment="1">
      <alignment horizontal="center" vertical="center" wrapText="1"/>
    </xf>
    <xf numFmtId="167" fontId="3" fillId="0" borderId="33" xfId="0" applyNumberFormat="1" applyFont="1" applyBorder="1" applyAlignment="1">
      <alignment horizontal="center" vertical="center" wrapText="1"/>
    </xf>
    <xf numFmtId="167" fontId="3" fillId="0" borderId="4" xfId="0" applyNumberFormat="1" applyFont="1" applyBorder="1" applyAlignment="1">
      <alignment horizontal="center" vertical="center" wrapText="1"/>
    </xf>
    <xf numFmtId="165" fontId="3" fillId="0" borderId="0" xfId="1" applyNumberFormat="1" applyFont="1" applyBorder="1" applyAlignment="1">
      <alignment vertical="top"/>
    </xf>
    <xf numFmtId="0" fontId="38" fillId="0" borderId="0" xfId="0" applyFont="1" applyAlignment="1">
      <alignment horizontal="center" vertical="center"/>
    </xf>
    <xf numFmtId="167" fontId="3" fillId="50" borderId="0" xfId="0" applyNumberFormat="1" applyFont="1" applyFill="1" applyAlignment="1">
      <alignment horizontal="center"/>
    </xf>
    <xf numFmtId="0" fontId="3" fillId="0" borderId="0" xfId="0" applyFont="1" applyFill="1" applyAlignment="1">
      <alignment vertical="center"/>
    </xf>
    <xf numFmtId="0" fontId="4" fillId="0" borderId="30" xfId="0" applyFont="1" applyBorder="1" applyAlignment="1">
      <alignment horizontal="center"/>
    </xf>
    <xf numFmtId="167" fontId="3" fillId="0" borderId="0" xfId="0" applyNumberFormat="1" applyFont="1" applyBorder="1" applyAlignment="1">
      <alignment horizontal="center"/>
    </xf>
    <xf numFmtId="0" fontId="3" fillId="18" borderId="0" xfId="0" applyFont="1" applyFill="1" applyAlignment="1">
      <alignment vertical="center"/>
    </xf>
    <xf numFmtId="167" fontId="3" fillId="37" borderId="0" xfId="0" applyNumberFormat="1" applyFont="1" applyFill="1" applyBorder="1" applyAlignment="1">
      <alignment horizontal="center"/>
    </xf>
    <xf numFmtId="0" fontId="3" fillId="32" borderId="0" xfId="0" applyFont="1" applyFill="1" applyAlignment="1">
      <alignment vertical="center"/>
    </xf>
    <xf numFmtId="0" fontId="2" fillId="0" borderId="0" xfId="0" applyFont="1" applyAlignment="1">
      <alignment horizontal="centerContinuous"/>
    </xf>
    <xf numFmtId="0" fontId="11" fillId="0" borderId="0" xfId="0" applyFont="1" applyBorder="1" applyAlignment="1">
      <alignment horizontal="centerContinuous"/>
    </xf>
    <xf numFmtId="3" fontId="12" fillId="0" borderId="0" xfId="0" applyNumberFormat="1" applyFont="1" applyAlignment="1">
      <alignment horizontal="centerContinuous"/>
    </xf>
    <xf numFmtId="3" fontId="2" fillId="0" borderId="0" xfId="0" applyNumberFormat="1" applyFont="1" applyAlignment="1">
      <alignment horizontal="centerContinuous"/>
    </xf>
    <xf numFmtId="3" fontId="3" fillId="0" borderId="0" xfId="1" applyNumberFormat="1" applyFont="1" applyFill="1" applyBorder="1" applyAlignment="1">
      <alignment horizontal="center"/>
    </xf>
    <xf numFmtId="0" fontId="6" fillId="17" borderId="26" xfId="4" applyFont="1" applyFill="1" applyBorder="1"/>
    <xf numFmtId="0" fontId="6" fillId="17" borderId="26" xfId="4" applyFont="1" applyFill="1" applyBorder="1" applyAlignment="1"/>
    <xf numFmtId="0" fontId="4" fillId="0" borderId="0" xfId="0" applyFont="1" applyFill="1" applyBorder="1"/>
    <xf numFmtId="0" fontId="4" fillId="17" borderId="0" xfId="0" applyFont="1" applyFill="1" applyBorder="1"/>
    <xf numFmtId="0" fontId="4" fillId="0" borderId="51" xfId="0" applyFont="1" applyBorder="1" applyAlignment="1">
      <alignment horizontal="center"/>
    </xf>
    <xf numFmtId="4" fontId="4" fillId="0" borderId="42" xfId="0" applyNumberFormat="1" applyFont="1" applyBorder="1" applyAlignment="1">
      <alignment horizontal="center"/>
    </xf>
    <xf numFmtId="0" fontId="4" fillId="0" borderId="27" xfId="0" applyFont="1" applyBorder="1" applyAlignment="1">
      <alignment horizontal="center"/>
    </xf>
    <xf numFmtId="4" fontId="4" fillId="0" borderId="9" xfId="0" applyNumberFormat="1" applyFont="1" applyBorder="1" applyAlignment="1">
      <alignment horizontal="center"/>
    </xf>
    <xf numFmtId="0" fontId="4" fillId="0" borderId="27" xfId="0" applyFont="1" applyFill="1" applyBorder="1" applyAlignment="1">
      <alignment horizontal="center"/>
    </xf>
    <xf numFmtId="4" fontId="4" fillId="0" borderId="9" xfId="0" applyNumberFormat="1" applyFont="1" applyFill="1" applyBorder="1" applyAlignment="1">
      <alignment horizontal="center"/>
    </xf>
    <xf numFmtId="0" fontId="4" fillId="0" borderId="30" xfId="0" applyFont="1" applyBorder="1"/>
    <xf numFmtId="0" fontId="4" fillId="17" borderId="31" xfId="0" applyFont="1" applyFill="1" applyBorder="1" applyAlignment="1">
      <alignment horizontal="center"/>
    </xf>
    <xf numFmtId="0" fontId="4" fillId="17" borderId="34" xfId="0" applyFont="1" applyFill="1" applyBorder="1" applyAlignment="1">
      <alignment horizontal="center"/>
    </xf>
    <xf numFmtId="0" fontId="4" fillId="0" borderId="26" xfId="0" applyFont="1" applyBorder="1" applyAlignment="1">
      <alignment horizontal="center"/>
    </xf>
    <xf numFmtId="0" fontId="6" fillId="0" borderId="26" xfId="3" applyFont="1" applyBorder="1"/>
    <xf numFmtId="0" fontId="6" fillId="0" borderId="45" xfId="3" applyFont="1" applyBorder="1"/>
    <xf numFmtId="165" fontId="0" fillId="0" borderId="0" xfId="0" applyNumberFormat="1"/>
    <xf numFmtId="0" fontId="4" fillId="17" borderId="0" xfId="0" applyFont="1" applyFill="1" applyAlignment="1">
      <alignment horizontal="centerContinuous"/>
    </xf>
    <xf numFmtId="0" fontId="4" fillId="17" borderId="30" xfId="0" applyFont="1" applyFill="1" applyBorder="1" applyAlignment="1">
      <alignment horizontal="centerContinuous"/>
    </xf>
    <xf numFmtId="0" fontId="4" fillId="17" borderId="40" xfId="0" applyFont="1" applyFill="1" applyBorder="1" applyAlignment="1">
      <alignment horizontal="centerContinuous"/>
    </xf>
    <xf numFmtId="0" fontId="4" fillId="17" borderId="43" xfId="0" applyFont="1" applyFill="1" applyBorder="1" applyAlignment="1">
      <alignment horizontal="center"/>
    </xf>
    <xf numFmtId="0" fontId="6" fillId="17" borderId="4" xfId="3" applyFont="1" applyFill="1" applyBorder="1"/>
    <xf numFmtId="0" fontId="7" fillId="17" borderId="8" xfId="3" applyFont="1" applyFill="1" applyBorder="1"/>
    <xf numFmtId="9" fontId="3" fillId="0" borderId="21" xfId="2" applyFont="1" applyBorder="1" applyAlignment="1">
      <alignment horizontal="center" vertical="center"/>
    </xf>
    <xf numFmtId="3" fontId="4" fillId="0" borderId="45" xfId="2" applyNumberFormat="1" applyFont="1" applyBorder="1" applyAlignment="1">
      <alignment horizontal="center" vertical="center"/>
    </xf>
    <xf numFmtId="9" fontId="4" fillId="17" borderId="15" xfId="2" applyFont="1" applyFill="1" applyBorder="1" applyAlignment="1">
      <alignment horizontal="center"/>
    </xf>
    <xf numFmtId="3" fontId="4" fillId="17" borderId="30" xfId="0" applyNumberFormat="1" applyFont="1" applyFill="1" applyBorder="1" applyAlignment="1">
      <alignment horizontal="center"/>
    </xf>
    <xf numFmtId="3" fontId="4" fillId="17" borderId="33" xfId="0" applyNumberFormat="1" applyFont="1" applyFill="1" applyBorder="1" applyAlignment="1">
      <alignment horizontal="center"/>
    </xf>
    <xf numFmtId="0" fontId="6" fillId="17" borderId="33" xfId="3" applyFont="1" applyFill="1" applyBorder="1"/>
    <xf numFmtId="0" fontId="6" fillId="17" borderId="36" xfId="4" applyFont="1" applyFill="1" applyBorder="1" applyAlignment="1">
      <alignment vertical="center"/>
    </xf>
    <xf numFmtId="0" fontId="6" fillId="17" borderId="26" xfId="4" applyFont="1" applyFill="1" applyBorder="1" applyAlignment="1">
      <alignment vertical="center"/>
    </xf>
    <xf numFmtId="0" fontId="6" fillId="0" borderId="26" xfId="3" applyFont="1" applyBorder="1" applyAlignment="1">
      <alignment vertical="center"/>
    </xf>
    <xf numFmtId="0" fontId="4" fillId="17" borderId="8" xfId="0" applyFont="1" applyFill="1" applyBorder="1" applyAlignment="1">
      <alignment horizontal="right"/>
    </xf>
    <xf numFmtId="0" fontId="3" fillId="17" borderId="0" xfId="0" applyFont="1" applyFill="1" applyAlignment="1">
      <alignment horizontal="left"/>
    </xf>
    <xf numFmtId="0" fontId="12" fillId="0" borderId="0" xfId="0" applyFont="1" applyAlignment="1">
      <alignment horizontal="right"/>
    </xf>
    <xf numFmtId="9" fontId="12" fillId="0" borderId="0" xfId="2" applyFont="1"/>
    <xf numFmtId="4" fontId="4" fillId="0" borderId="30" xfId="0" applyNumberFormat="1" applyFont="1" applyBorder="1" applyAlignment="1">
      <alignment horizontal="center"/>
    </xf>
    <xf numFmtId="167" fontId="4" fillId="0" borderId="0" xfId="0" applyNumberFormat="1" applyFont="1" applyFill="1" applyBorder="1" applyAlignment="1">
      <alignment horizontal="center"/>
    </xf>
    <xf numFmtId="0" fontId="6" fillId="17" borderId="36" xfId="4" applyFont="1" applyFill="1" applyBorder="1"/>
    <xf numFmtId="0" fontId="6" fillId="17" borderId="45" xfId="4" applyFont="1" applyFill="1" applyBorder="1"/>
    <xf numFmtId="165" fontId="3" fillId="0" borderId="0" xfId="1" applyNumberFormat="1" applyFont="1" applyFill="1" applyBorder="1" applyAlignment="1">
      <alignment vertical="top"/>
    </xf>
    <xf numFmtId="0" fontId="3" fillId="0" borderId="30" xfId="0" applyFont="1" applyFill="1" applyBorder="1"/>
    <xf numFmtId="167" fontId="4" fillId="0" borderId="0" xfId="0" applyNumberFormat="1" applyFont="1" applyFill="1" applyBorder="1"/>
    <xf numFmtId="167" fontId="3" fillId="0" borderId="0" xfId="0" applyNumberFormat="1" applyFont="1" applyFill="1" applyBorder="1" applyAlignment="1">
      <alignment horizontal="center" vertical="center"/>
    </xf>
    <xf numFmtId="167" fontId="3" fillId="0" borderId="0" xfId="0" applyNumberFormat="1" applyFont="1" applyFill="1" applyBorder="1" applyAlignment="1">
      <alignment horizontal="center"/>
    </xf>
    <xf numFmtId="0" fontId="3" fillId="0" borderId="0" xfId="0" applyFont="1" applyFill="1" applyBorder="1" applyAlignment="1">
      <alignment vertical="center"/>
    </xf>
    <xf numFmtId="167" fontId="3" fillId="0" borderId="0" xfId="0" applyNumberFormat="1" applyFont="1" applyFill="1" applyBorder="1" applyAlignment="1">
      <alignment vertical="center"/>
    </xf>
    <xf numFmtId="166" fontId="3" fillId="0" borderId="0" xfId="1" applyNumberFormat="1" applyFont="1" applyFill="1" applyBorder="1" applyAlignment="1">
      <alignment horizontal="center" vertical="center"/>
    </xf>
    <xf numFmtId="165" fontId="3" fillId="0" borderId="0" xfId="1" applyNumberFormat="1" applyFont="1" applyFill="1" applyBorder="1"/>
    <xf numFmtId="4" fontId="4" fillId="0" borderId="0" xfId="0" applyNumberFormat="1" applyFont="1" applyFill="1" applyBorder="1"/>
    <xf numFmtId="167" fontId="4" fillId="50" borderId="5" xfId="0" applyNumberFormat="1" applyFont="1" applyFill="1" applyBorder="1" applyAlignment="1">
      <alignment horizontal="center" vertical="center" wrapText="1"/>
    </xf>
    <xf numFmtId="166" fontId="4" fillId="0" borderId="2" xfId="1" applyNumberFormat="1" applyFont="1" applyBorder="1" applyAlignment="1">
      <alignment horizontal="center" vertical="center"/>
    </xf>
    <xf numFmtId="166" fontId="4" fillId="0" borderId="2" xfId="1" applyNumberFormat="1" applyFont="1" applyFill="1" applyBorder="1" applyAlignment="1">
      <alignment horizontal="center"/>
    </xf>
    <xf numFmtId="166" fontId="4" fillId="0" borderId="2" xfId="1" applyNumberFormat="1" applyFont="1" applyFill="1" applyBorder="1" applyAlignment="1">
      <alignment horizontal="center" vertical="center"/>
    </xf>
    <xf numFmtId="166" fontId="4" fillId="0" borderId="2" xfId="1" applyNumberFormat="1" applyFont="1" applyBorder="1"/>
    <xf numFmtId="0" fontId="4" fillId="0" borderId="30" xfId="0" applyFont="1" applyBorder="1" applyAlignment="1">
      <alignment horizontal="right" indent="1"/>
    </xf>
    <xf numFmtId="0" fontId="3" fillId="51" borderId="4" xfId="0" applyFont="1" applyFill="1" applyBorder="1" applyAlignment="1">
      <alignment horizontal="center" vertical="center" wrapText="1"/>
    </xf>
    <xf numFmtId="0" fontId="39" fillId="51" borderId="33" xfId="0" applyFont="1" applyFill="1" applyBorder="1" applyAlignment="1">
      <alignment horizontal="center" vertical="center" wrapText="1"/>
    </xf>
    <xf numFmtId="4" fontId="4" fillId="50" borderId="4" xfId="0" applyNumberFormat="1" applyFont="1" applyFill="1" applyBorder="1" applyAlignment="1">
      <alignment horizontal="center" vertical="center"/>
    </xf>
    <xf numFmtId="0" fontId="4" fillId="0" borderId="33" xfId="0" applyFont="1" applyBorder="1" applyAlignment="1">
      <alignment horizontal="center" vertical="center" wrapText="1"/>
    </xf>
    <xf numFmtId="0" fontId="4" fillId="0" borderId="0" xfId="0" applyFont="1" applyAlignment="1">
      <alignment horizontal="left" indent="2"/>
    </xf>
    <xf numFmtId="0" fontId="3" fillId="0" borderId="0" xfId="0" applyFont="1" applyAlignment="1">
      <alignment wrapText="1"/>
    </xf>
    <xf numFmtId="0" fontId="45" fillId="0" borderId="0" xfId="0" applyFont="1"/>
    <xf numFmtId="0" fontId="4" fillId="0" borderId="33" xfId="0" applyFont="1" applyBorder="1"/>
    <xf numFmtId="0" fontId="4" fillId="0" borderId="30" xfId="0" applyFont="1" applyBorder="1" applyAlignment="1">
      <alignment vertical="top"/>
    </xf>
    <xf numFmtId="0" fontId="4" fillId="0" borderId="0" xfId="0" applyFont="1" applyFill="1" applyBorder="1" applyAlignment="1">
      <alignment vertical="top"/>
    </xf>
    <xf numFmtId="0" fontId="4" fillId="0" borderId="0" xfId="0" applyFont="1" applyBorder="1" applyAlignment="1">
      <alignment vertical="top"/>
    </xf>
    <xf numFmtId="0" fontId="6" fillId="0" borderId="7" xfId="3" applyFont="1" applyBorder="1"/>
    <xf numFmtId="0" fontId="6" fillId="53" borderId="8" xfId="3" applyFont="1" applyFill="1" applyBorder="1"/>
    <xf numFmtId="0" fontId="2" fillId="0" borderId="60" xfId="0" applyFont="1" applyBorder="1" applyAlignment="1">
      <alignment horizontal="center"/>
    </xf>
    <xf numFmtId="3" fontId="2" fillId="0" borderId="61" xfId="0" applyNumberFormat="1" applyFont="1" applyFill="1" applyBorder="1" applyAlignment="1">
      <alignment horizontal="center"/>
    </xf>
    <xf numFmtId="0" fontId="0" fillId="0" borderId="62" xfId="0" applyBorder="1"/>
    <xf numFmtId="167" fontId="0" fillId="0" borderId="63" xfId="0" applyNumberFormat="1" applyBorder="1" applyAlignment="1">
      <alignment horizontal="center"/>
    </xf>
    <xf numFmtId="167" fontId="0" fillId="0" borderId="64" xfId="0" applyNumberFormat="1" applyBorder="1" applyAlignment="1">
      <alignment horizontal="center"/>
    </xf>
    <xf numFmtId="167" fontId="0" fillId="0" borderId="65" xfId="0" applyNumberFormat="1" applyBorder="1" applyAlignment="1">
      <alignment horizontal="center"/>
    </xf>
    <xf numFmtId="4" fontId="12" fillId="16" borderId="32" xfId="0" applyNumberFormat="1" applyFont="1" applyFill="1" applyBorder="1" applyAlignment="1">
      <alignment horizontal="center"/>
    </xf>
    <xf numFmtId="0" fontId="15" fillId="0" borderId="60" xfId="0" applyFont="1" applyBorder="1" applyAlignment="1">
      <alignment horizontal="center"/>
    </xf>
    <xf numFmtId="0" fontId="12" fillId="0" borderId="60" xfId="0" applyFont="1" applyBorder="1" applyAlignment="1">
      <alignment horizontal="center"/>
    </xf>
    <xf numFmtId="4" fontId="2" fillId="16" borderId="32" xfId="0" applyNumberFormat="1" applyFont="1" applyFill="1" applyBorder="1" applyAlignment="1">
      <alignment horizontal="center"/>
    </xf>
    <xf numFmtId="0" fontId="0" fillId="0" borderId="60" xfId="0" applyBorder="1" applyAlignment="1">
      <alignment horizontal="center"/>
    </xf>
    <xf numFmtId="4" fontId="2" fillId="16" borderId="49" xfId="0" applyNumberFormat="1" applyFont="1" applyFill="1" applyBorder="1" applyAlignment="1">
      <alignment horizontal="center"/>
    </xf>
    <xf numFmtId="0" fontId="0" fillId="0" borderId="61" xfId="0" applyBorder="1" applyAlignment="1">
      <alignment horizontal="center"/>
    </xf>
    <xf numFmtId="4" fontId="2" fillId="16" borderId="27" xfId="0" applyNumberFormat="1" applyFont="1" applyFill="1" applyBorder="1" applyAlignment="1">
      <alignment horizontal="center"/>
    </xf>
    <xf numFmtId="0" fontId="0" fillId="0" borderId="66" xfId="0" applyBorder="1" applyAlignment="1">
      <alignment horizontal="center"/>
    </xf>
    <xf numFmtId="4" fontId="2" fillId="16" borderId="28" xfId="0" applyNumberFormat="1" applyFont="1" applyFill="1" applyBorder="1" applyAlignment="1">
      <alignment horizontal="center"/>
    </xf>
    <xf numFmtId="0" fontId="0" fillId="0" borderId="67" xfId="0" applyBorder="1" applyAlignment="1">
      <alignment horizontal="center"/>
    </xf>
    <xf numFmtId="0" fontId="3" fillId="20" borderId="0" xfId="0" applyFont="1" applyFill="1"/>
    <xf numFmtId="4" fontId="4" fillId="0" borderId="0" xfId="0" applyNumberFormat="1" applyFont="1" applyFill="1" applyBorder="1" applyAlignment="1">
      <alignment horizontal="center"/>
    </xf>
    <xf numFmtId="0" fontId="4" fillId="17" borderId="0" xfId="0" applyFont="1" applyFill="1" applyBorder="1" applyAlignment="1">
      <alignment horizontal="centerContinuous"/>
    </xf>
    <xf numFmtId="4" fontId="4" fillId="17" borderId="0" xfId="0" applyNumberFormat="1" applyFont="1" applyFill="1" applyBorder="1"/>
    <xf numFmtId="4" fontId="4" fillId="0" borderId="0" xfId="0" applyNumberFormat="1" applyFont="1" applyBorder="1" applyAlignment="1">
      <alignment horizontal="center"/>
    </xf>
    <xf numFmtId="0" fontId="6" fillId="0" borderId="33" xfId="3" applyFont="1" applyBorder="1"/>
    <xf numFmtId="0" fontId="6" fillId="0" borderId="30" xfId="3" applyFont="1" applyBorder="1"/>
    <xf numFmtId="0" fontId="6" fillId="0" borderId="0" xfId="3" applyFont="1" applyAlignment="1">
      <alignment horizontal="left" indent="1"/>
    </xf>
    <xf numFmtId="0" fontId="3" fillId="0" borderId="33" xfId="0" applyFont="1" applyBorder="1" applyAlignment="1">
      <alignment horizontal="center" vertical="center" wrapText="1"/>
    </xf>
    <xf numFmtId="0" fontId="3" fillId="52" borderId="30" xfId="0" applyFont="1" applyFill="1" applyBorder="1" applyAlignment="1">
      <alignment horizontal="center"/>
    </xf>
    <xf numFmtId="2" fontId="3" fillId="0" borderId="30" xfId="0" applyNumberFormat="1" applyFont="1" applyBorder="1"/>
    <xf numFmtId="0" fontId="4" fillId="17" borderId="20" xfId="0" applyFont="1" applyFill="1" applyBorder="1"/>
    <xf numFmtId="4" fontId="4" fillId="0" borderId="3" xfId="0" applyNumberFormat="1" applyFont="1" applyBorder="1" applyAlignment="1">
      <alignment horizontal="center"/>
    </xf>
    <xf numFmtId="0" fontId="4" fillId="17" borderId="18" xfId="0" applyFont="1" applyFill="1" applyBorder="1"/>
    <xf numFmtId="0" fontId="4" fillId="17" borderId="16" xfId="0" applyFont="1" applyFill="1" applyBorder="1"/>
    <xf numFmtId="0" fontId="43" fillId="17" borderId="0" xfId="0" applyFont="1" applyFill="1" applyAlignment="1">
      <alignment vertical="center"/>
    </xf>
    <xf numFmtId="0" fontId="43" fillId="17" borderId="0" xfId="0" applyFont="1" applyFill="1"/>
    <xf numFmtId="0" fontId="6" fillId="0" borderId="36" xfId="3" applyFont="1" applyBorder="1"/>
    <xf numFmtId="0" fontId="32" fillId="0" borderId="0" xfId="3" applyFont="1"/>
    <xf numFmtId="0" fontId="6" fillId="0" borderId="16" xfId="3" applyFont="1" applyBorder="1" applyAlignment="1">
      <alignment horizontal="center" wrapText="1"/>
    </xf>
    <xf numFmtId="3" fontId="6" fillId="0" borderId="50" xfId="3" applyNumberFormat="1" applyFont="1" applyBorder="1" applyAlignment="1">
      <alignment horizontal="center" wrapText="1"/>
    </xf>
    <xf numFmtId="9" fontId="6" fillId="0" borderId="38" xfId="5" applyFont="1" applyFill="1" applyBorder="1" applyAlignment="1">
      <alignment horizontal="center"/>
    </xf>
    <xf numFmtId="3" fontId="6" fillId="0" borderId="51" xfId="5" applyNumberFormat="1" applyFont="1" applyFill="1" applyBorder="1" applyAlignment="1">
      <alignment horizontal="center"/>
    </xf>
    <xf numFmtId="9" fontId="6" fillId="0" borderId="20" xfId="5" applyFont="1" applyFill="1" applyBorder="1" applyAlignment="1">
      <alignment horizontal="center"/>
    </xf>
    <xf numFmtId="3" fontId="6" fillId="0" borderId="27" xfId="5" applyNumberFormat="1" applyFont="1" applyFill="1" applyBorder="1" applyAlignment="1">
      <alignment horizontal="center"/>
    </xf>
    <xf numFmtId="9" fontId="6" fillId="0" borderId="20" xfId="5" applyFont="1" applyBorder="1" applyAlignment="1">
      <alignment horizontal="center"/>
    </xf>
    <xf numFmtId="3" fontId="6" fillId="0" borderId="27" xfId="5" applyNumberFormat="1" applyFont="1" applyBorder="1" applyAlignment="1">
      <alignment horizontal="center"/>
    </xf>
    <xf numFmtId="9" fontId="6" fillId="17" borderId="20" xfId="5" applyFont="1" applyFill="1" applyBorder="1" applyAlignment="1">
      <alignment horizontal="center"/>
    </xf>
    <xf numFmtId="3" fontId="6" fillId="17" borderId="27" xfId="5" applyNumberFormat="1" applyFont="1" applyFill="1" applyBorder="1" applyAlignment="1">
      <alignment horizontal="center"/>
    </xf>
    <xf numFmtId="0" fontId="6" fillId="0" borderId="22" xfId="3" applyFont="1" applyBorder="1" applyAlignment="1">
      <alignment horizontal="center"/>
    </xf>
    <xf numFmtId="3" fontId="51" fillId="17" borderId="28" xfId="5" applyNumberFormat="1" applyFont="1" applyFill="1" applyBorder="1" applyAlignment="1">
      <alignment horizontal="center"/>
    </xf>
    <xf numFmtId="165" fontId="3" fillId="17" borderId="0" xfId="1" applyNumberFormat="1" applyFont="1" applyFill="1"/>
    <xf numFmtId="0" fontId="3" fillId="17" borderId="0" xfId="0" applyFont="1" applyFill="1" applyBorder="1" applyAlignment="1">
      <alignment horizontal="center"/>
    </xf>
    <xf numFmtId="0" fontId="4" fillId="17" borderId="32" xfId="0" applyFont="1" applyFill="1" applyBorder="1" applyAlignment="1">
      <alignment horizontal="centerContinuous"/>
    </xf>
    <xf numFmtId="0" fontId="3" fillId="17" borderId="30" xfId="0" applyFont="1" applyFill="1" applyBorder="1"/>
    <xf numFmtId="165" fontId="4" fillId="17" borderId="12" xfId="1" applyNumberFormat="1" applyFont="1" applyFill="1" applyBorder="1" applyAlignment="1">
      <alignment horizontal="centerContinuous"/>
    </xf>
    <xf numFmtId="0" fontId="3" fillId="17" borderId="0" xfId="0" applyFont="1" applyFill="1" applyAlignment="1">
      <alignment horizontal="centerContinuous"/>
    </xf>
    <xf numFmtId="0" fontId="3" fillId="17" borderId="14" xfId="0" applyFont="1" applyFill="1" applyBorder="1" applyAlignment="1">
      <alignment horizontal="centerContinuous"/>
    </xf>
    <xf numFmtId="0" fontId="3" fillId="17" borderId="7" xfId="0" applyFont="1" applyFill="1" applyBorder="1" applyAlignment="1">
      <alignment horizontal="centerContinuous"/>
    </xf>
    <xf numFmtId="165" fontId="3" fillId="17" borderId="3" xfId="1" applyNumberFormat="1" applyFont="1" applyFill="1" applyBorder="1" applyAlignment="1">
      <alignment horizontal="centerContinuous"/>
    </xf>
    <xf numFmtId="165" fontId="3" fillId="17" borderId="48" xfId="1" applyNumberFormat="1" applyFont="1" applyFill="1" applyBorder="1" applyAlignment="1">
      <alignment horizontal="centerContinuous"/>
    </xf>
    <xf numFmtId="4" fontId="3" fillId="17" borderId="49" xfId="0" applyNumberFormat="1" applyFont="1" applyFill="1" applyBorder="1" applyAlignment="1">
      <alignment horizontal="centerContinuous"/>
    </xf>
    <xf numFmtId="0" fontId="3" fillId="17" borderId="3" xfId="0" applyFont="1" applyFill="1" applyBorder="1" applyAlignment="1">
      <alignment horizontal="centerContinuous"/>
    </xf>
    <xf numFmtId="0" fontId="3" fillId="17" borderId="18" xfId="0" applyFont="1" applyFill="1" applyBorder="1" applyAlignment="1">
      <alignment horizontal="centerContinuous"/>
    </xf>
    <xf numFmtId="0" fontId="4" fillId="17" borderId="13" xfId="0" applyFont="1" applyFill="1" applyBorder="1" applyAlignment="1">
      <alignment horizontal="centerContinuous"/>
    </xf>
    <xf numFmtId="0" fontId="4" fillId="17" borderId="48" xfId="0" applyFont="1" applyFill="1" applyBorder="1" applyAlignment="1">
      <alignment horizontal="centerContinuous"/>
    </xf>
    <xf numFmtId="0" fontId="4" fillId="17" borderId="49" xfId="0" applyFont="1" applyFill="1" applyBorder="1" applyAlignment="1">
      <alignment horizontal="centerContinuous"/>
    </xf>
    <xf numFmtId="165" fontId="3" fillId="17" borderId="5" xfId="1" applyNumberFormat="1" applyFont="1" applyFill="1" applyBorder="1" applyAlignment="1">
      <alignment horizontal="center"/>
    </xf>
    <xf numFmtId="165" fontId="3" fillId="17" borderId="17" xfId="1" applyNumberFormat="1" applyFont="1" applyFill="1" applyBorder="1" applyAlignment="1">
      <alignment horizontal="center"/>
    </xf>
    <xf numFmtId="0" fontId="3" fillId="17" borderId="50" xfId="0" applyFont="1" applyFill="1" applyBorder="1" applyAlignment="1">
      <alignment horizontal="center"/>
    </xf>
    <xf numFmtId="0" fontId="3" fillId="17" borderId="5" xfId="0" applyFont="1" applyFill="1" applyBorder="1" applyAlignment="1">
      <alignment horizontal="center"/>
    </xf>
    <xf numFmtId="0" fontId="3" fillId="17" borderId="17" xfId="0" applyFont="1" applyFill="1" applyBorder="1" applyAlignment="1">
      <alignment horizontal="center"/>
    </xf>
    <xf numFmtId="0" fontId="3" fillId="17" borderId="16" xfId="0" applyFont="1" applyFill="1" applyBorder="1" applyAlignment="1">
      <alignment horizontal="center"/>
    </xf>
    <xf numFmtId="4" fontId="4" fillId="17" borderId="0" xfId="0" applyNumberFormat="1" applyFont="1" applyFill="1" applyBorder="1" applyAlignment="1">
      <alignment horizontal="center"/>
    </xf>
    <xf numFmtId="0" fontId="3" fillId="17" borderId="0" xfId="0" applyFont="1" applyFill="1" applyBorder="1" applyAlignment="1">
      <alignment horizontal="centerContinuous"/>
    </xf>
    <xf numFmtId="0" fontId="50" fillId="17" borderId="0" xfId="0" applyFont="1" applyFill="1" applyBorder="1" applyAlignment="1">
      <alignment horizontal="centerContinuous"/>
    </xf>
    <xf numFmtId="0" fontId="0" fillId="0" borderId="9" xfId="0" applyBorder="1" applyAlignment="1">
      <alignment horizontal="left"/>
    </xf>
    <xf numFmtId="0" fontId="2" fillId="0" borderId="9" xfId="0" applyFont="1" applyBorder="1" applyAlignment="1">
      <alignment horizontal="center" wrapText="1"/>
    </xf>
    <xf numFmtId="0" fontId="2" fillId="0" borderId="9" xfId="0" applyFont="1" applyBorder="1" applyAlignment="1">
      <alignment horizontal="left"/>
    </xf>
    <xf numFmtId="0" fontId="2" fillId="0" borderId="2" xfId="0" applyFont="1" applyFill="1" applyBorder="1" applyAlignment="1">
      <alignment horizontal="center" wrapText="1"/>
    </xf>
    <xf numFmtId="9" fontId="0" fillId="0" borderId="9" xfId="2" applyFont="1" applyBorder="1" applyAlignment="1">
      <alignment horizontal="center"/>
    </xf>
    <xf numFmtId="0" fontId="0" fillId="0" borderId="9" xfId="0" applyFont="1" applyFill="1" applyBorder="1" applyAlignment="1">
      <alignment horizontal="center" vertical="center"/>
    </xf>
    <xf numFmtId="3" fontId="2" fillId="0" borderId="9" xfId="0" applyNumberFormat="1" applyFont="1" applyBorder="1" applyAlignment="1">
      <alignment horizontal="left"/>
    </xf>
    <xf numFmtId="0" fontId="52" fillId="0" borderId="9" xfId="0" applyFont="1" applyBorder="1" applyAlignment="1">
      <alignment horizontal="left"/>
    </xf>
    <xf numFmtId="9" fontId="49" fillId="0" borderId="9" xfId="2" applyFont="1" applyBorder="1" applyAlignment="1">
      <alignment horizontal="center"/>
    </xf>
    <xf numFmtId="0" fontId="2" fillId="0" borderId="0" xfId="0" applyFont="1" applyAlignment="1">
      <alignment horizontal="left"/>
    </xf>
    <xf numFmtId="0" fontId="3" fillId="0" borderId="32" xfId="0" applyFont="1" applyBorder="1"/>
    <xf numFmtId="0" fontId="4" fillId="0" borderId="32" xfId="0" applyFont="1" applyBorder="1" applyAlignment="1">
      <alignment horizontal="center"/>
    </xf>
    <xf numFmtId="0" fontId="14" fillId="17" borderId="9" xfId="4" applyFont="1" applyFill="1" applyBorder="1" applyAlignment="1">
      <alignment horizontal="left"/>
    </xf>
    <xf numFmtId="0" fontId="14" fillId="0" borderId="9" xfId="3" applyFont="1" applyBorder="1" applyAlignment="1">
      <alignment horizontal="left"/>
    </xf>
    <xf numFmtId="0" fontId="14" fillId="54" borderId="9" xfId="3" applyFont="1" applyFill="1" applyBorder="1" applyAlignment="1">
      <alignment horizontal="left"/>
    </xf>
    <xf numFmtId="0" fontId="14" fillId="54" borderId="9" xfId="4" applyFont="1" applyFill="1" applyBorder="1" applyAlignment="1">
      <alignment horizontal="left"/>
    </xf>
    <xf numFmtId="3" fontId="2" fillId="0" borderId="38" xfId="0" applyNumberFormat="1" applyFont="1" applyBorder="1" applyAlignment="1">
      <alignment horizontal="center"/>
    </xf>
    <xf numFmtId="3" fontId="2" fillId="0" borderId="20" xfId="0" applyNumberFormat="1" applyFont="1" applyBorder="1" applyAlignment="1">
      <alignment horizontal="center"/>
    </xf>
    <xf numFmtId="3" fontId="2" fillId="0" borderId="22" xfId="0" applyNumberFormat="1" applyFont="1" applyBorder="1" applyAlignment="1">
      <alignment horizontal="center"/>
    </xf>
    <xf numFmtId="0" fontId="2" fillId="17" borderId="9" xfId="0" applyFont="1" applyFill="1" applyBorder="1" applyAlignment="1">
      <alignment horizontal="left"/>
    </xf>
    <xf numFmtId="3" fontId="2" fillId="17" borderId="48" xfId="0" applyNumberFormat="1" applyFont="1" applyFill="1" applyBorder="1" applyAlignment="1">
      <alignment horizontal="center"/>
    </xf>
    <xf numFmtId="3" fontId="2" fillId="17" borderId="53" xfId="0" applyNumberFormat="1" applyFont="1" applyFill="1" applyBorder="1" applyAlignment="1">
      <alignment horizontal="center"/>
    </xf>
    <xf numFmtId="3" fontId="2" fillId="17" borderId="71" xfId="0" applyNumberFormat="1" applyFont="1" applyFill="1" applyBorder="1" applyAlignment="1">
      <alignment horizontal="center"/>
    </xf>
    <xf numFmtId="0" fontId="2" fillId="0" borderId="49" xfId="0" applyFont="1" applyBorder="1" applyAlignment="1">
      <alignment horizontal="center"/>
    </xf>
    <xf numFmtId="0" fontId="2" fillId="0" borderId="27" xfId="0" applyFont="1" applyBorder="1" applyAlignment="1">
      <alignment horizontal="center"/>
    </xf>
    <xf numFmtId="0" fontId="2" fillId="0" borderId="61" xfId="0" applyFont="1" applyBorder="1" applyAlignment="1">
      <alignment horizontal="center"/>
    </xf>
    <xf numFmtId="0" fontId="2" fillId="0" borderId="66" xfId="0" applyFont="1" applyBorder="1" applyAlignment="1">
      <alignment horizontal="center"/>
    </xf>
    <xf numFmtId="0" fontId="2" fillId="0" borderId="9" xfId="0" applyFont="1" applyBorder="1" applyAlignment="1">
      <alignment horizontal="center" vertical="center" wrapText="1"/>
    </xf>
    <xf numFmtId="0" fontId="3" fillId="17" borderId="43" xfId="0" applyFont="1" applyFill="1" applyBorder="1" applyAlignment="1">
      <alignment horizontal="center"/>
    </xf>
    <xf numFmtId="0" fontId="3" fillId="29" borderId="0" xfId="0" applyFont="1" applyFill="1" applyBorder="1" applyAlignment="1">
      <alignment horizontal="center"/>
    </xf>
    <xf numFmtId="0" fontId="3" fillId="22" borderId="0" xfId="0" applyFont="1" applyFill="1" applyBorder="1" applyAlignment="1">
      <alignment horizontal="center"/>
    </xf>
    <xf numFmtId="0" fontId="3" fillId="35" borderId="7" xfId="0" applyFont="1" applyFill="1" applyBorder="1"/>
    <xf numFmtId="165" fontId="3" fillId="17" borderId="0" xfId="1" applyNumberFormat="1" applyFont="1" applyFill="1" applyBorder="1"/>
    <xf numFmtId="0" fontId="3" fillId="35" borderId="0" xfId="0" applyFont="1" applyFill="1" applyBorder="1"/>
    <xf numFmtId="0" fontId="6" fillId="54" borderId="8" xfId="4" applyFont="1" applyFill="1" applyBorder="1"/>
    <xf numFmtId="0" fontId="6" fillId="54" borderId="8" xfId="3" applyFont="1" applyFill="1" applyBorder="1"/>
    <xf numFmtId="167" fontId="3" fillId="0" borderId="0" xfId="0" applyNumberFormat="1" applyFont="1" applyAlignment="1">
      <alignment horizontal="left"/>
    </xf>
    <xf numFmtId="0" fontId="4" fillId="0" borderId="33" xfId="0" applyFont="1" applyBorder="1" applyAlignment="1">
      <alignment horizontal="center"/>
    </xf>
    <xf numFmtId="167" fontId="4" fillId="0" borderId="25" xfId="0" applyNumberFormat="1" applyFont="1" applyBorder="1" applyAlignment="1">
      <alignment horizontal="center"/>
    </xf>
    <xf numFmtId="167" fontId="4" fillId="0" borderId="26" xfId="0" applyNumberFormat="1" applyFont="1" applyBorder="1" applyAlignment="1">
      <alignment horizontal="center"/>
    </xf>
    <xf numFmtId="167" fontId="4" fillId="0" borderId="45" xfId="0" applyNumberFormat="1" applyFont="1" applyBorder="1" applyAlignment="1">
      <alignment horizontal="center"/>
    </xf>
    <xf numFmtId="0" fontId="39" fillId="29" borderId="0" xfId="0" applyFont="1" applyFill="1" applyAlignment="1">
      <alignment vertical="center"/>
    </xf>
    <xf numFmtId="16" fontId="39" fillId="29" borderId="2" xfId="0" quotePrefix="1" applyNumberFormat="1" applyFont="1" applyFill="1" applyBorder="1" applyAlignment="1">
      <alignment horizontal="center" vertical="center"/>
    </xf>
    <xf numFmtId="0" fontId="53" fillId="0" borderId="72" xfId="0" quotePrefix="1" applyFont="1" applyBorder="1" applyAlignment="1">
      <alignment horizontal="center" wrapText="1"/>
    </xf>
    <xf numFmtId="4" fontId="53" fillId="17" borderId="73" xfId="0" quotePrefix="1" applyNumberFormat="1" applyFont="1" applyFill="1" applyBorder="1" applyAlignment="1">
      <alignment horizontal="center" wrapText="1"/>
    </xf>
    <xf numFmtId="0" fontId="3" fillId="17" borderId="30" xfId="0" applyFont="1" applyFill="1" applyBorder="1" applyAlignment="1">
      <alignment horizontal="center"/>
    </xf>
    <xf numFmtId="0" fontId="50" fillId="17" borderId="0" xfId="0" applyFont="1" applyFill="1" applyBorder="1" applyAlignment="1">
      <alignment horizontal="centerContinuous" wrapText="1"/>
    </xf>
    <xf numFmtId="0" fontId="4" fillId="17" borderId="0" xfId="0" applyFont="1" applyFill="1" applyAlignment="1">
      <alignment horizontal="center" vertical="center"/>
    </xf>
    <xf numFmtId="0" fontId="3" fillId="17" borderId="0" xfId="0" applyFont="1" applyFill="1" applyBorder="1" applyAlignment="1">
      <alignment vertical="center"/>
    </xf>
    <xf numFmtId="0" fontId="3" fillId="17" borderId="0" xfId="0" applyFont="1" applyFill="1" applyAlignment="1">
      <alignment vertical="center"/>
    </xf>
    <xf numFmtId="165" fontId="3" fillId="17" borderId="0" xfId="1" applyNumberFormat="1" applyFont="1" applyFill="1" applyAlignment="1">
      <alignment vertical="center"/>
    </xf>
    <xf numFmtId="0" fontId="3" fillId="17" borderId="0" xfId="0" applyFont="1" applyFill="1" applyBorder="1" applyAlignment="1">
      <alignment horizontal="center" vertical="center"/>
    </xf>
    <xf numFmtId="0" fontId="43" fillId="17" borderId="0" xfId="0" applyFont="1" applyFill="1" applyBorder="1" applyAlignment="1">
      <alignment horizontal="centerContinuous" vertical="center"/>
    </xf>
    <xf numFmtId="0" fontId="4" fillId="17" borderId="0" xfId="0" applyFont="1" applyFill="1" applyBorder="1" applyAlignment="1">
      <alignment horizontal="centerContinuous" vertical="center"/>
    </xf>
    <xf numFmtId="0" fontId="3" fillId="17" borderId="0" xfId="0" applyFont="1" applyFill="1" applyBorder="1" applyAlignment="1">
      <alignment horizontal="centerContinuous" vertical="center"/>
    </xf>
    <xf numFmtId="0" fontId="4" fillId="17" borderId="0" xfId="0" applyFont="1" applyFill="1" applyBorder="1" applyAlignment="1">
      <alignment horizontal="center" vertical="center"/>
    </xf>
    <xf numFmtId="0" fontId="3" fillId="17" borderId="30" xfId="0" quotePrefix="1" applyFont="1" applyFill="1" applyBorder="1"/>
    <xf numFmtId="4" fontId="53" fillId="17" borderId="74" xfId="0" quotePrefix="1" applyNumberFormat="1" applyFont="1" applyFill="1" applyBorder="1" applyAlignment="1">
      <alignment horizontal="center" wrapText="1"/>
    </xf>
    <xf numFmtId="0" fontId="53" fillId="0" borderId="74" xfId="0" quotePrefix="1" applyFont="1" applyBorder="1" applyAlignment="1">
      <alignment horizontal="center" wrapText="1"/>
    </xf>
    <xf numFmtId="0" fontId="3" fillId="17" borderId="75" xfId="0" applyFont="1" applyFill="1" applyBorder="1"/>
    <xf numFmtId="0" fontId="4" fillId="0" borderId="76" xfId="0" applyFont="1" applyBorder="1" applyAlignment="1">
      <alignment horizontal="center"/>
    </xf>
    <xf numFmtId="4" fontId="3" fillId="17" borderId="77" xfId="0" applyNumberFormat="1" applyFont="1" applyFill="1" applyBorder="1" applyAlignment="1">
      <alignment horizontal="center"/>
    </xf>
    <xf numFmtId="4" fontId="4" fillId="17" borderId="12" xfId="0" applyNumberFormat="1" applyFont="1" applyFill="1" applyBorder="1" applyAlignment="1">
      <alignment horizontal="center"/>
    </xf>
    <xf numFmtId="0" fontId="4" fillId="17" borderId="20" xfId="0" quotePrefix="1" applyFont="1" applyFill="1" applyBorder="1" applyAlignment="1">
      <alignment horizontal="center"/>
    </xf>
    <xf numFmtId="0" fontId="4" fillId="0" borderId="20" xfId="0" quotePrefix="1" applyFont="1" applyBorder="1" applyAlignment="1">
      <alignment horizontal="center"/>
    </xf>
    <xf numFmtId="0" fontId="43" fillId="0" borderId="0" xfId="0" applyFont="1"/>
    <xf numFmtId="0" fontId="15" fillId="17" borderId="16" xfId="0" applyFont="1" applyFill="1" applyBorder="1" applyAlignment="1">
      <alignment horizontal="center"/>
    </xf>
    <xf numFmtId="4" fontId="4" fillId="17" borderId="31" xfId="0" applyNumberFormat="1" applyFont="1" applyFill="1" applyBorder="1" applyAlignment="1">
      <alignment horizontal="center"/>
    </xf>
    <xf numFmtId="4" fontId="4" fillId="38" borderId="30" xfId="0" applyNumberFormat="1" applyFont="1" applyFill="1" applyBorder="1" applyAlignment="1">
      <alignment horizontal="center"/>
    </xf>
    <xf numFmtId="4" fontId="4" fillId="38" borderId="33" xfId="0" applyNumberFormat="1" applyFont="1" applyFill="1" applyBorder="1" applyAlignment="1">
      <alignment horizontal="center"/>
    </xf>
    <xf numFmtId="4" fontId="4" fillId="0" borderId="34" xfId="0" applyNumberFormat="1" applyFont="1" applyBorder="1" applyAlignment="1">
      <alignment horizontal="center"/>
    </xf>
    <xf numFmtId="0" fontId="4" fillId="0" borderId="11" xfId="0" applyFont="1" applyFill="1" applyBorder="1" applyAlignment="1">
      <alignment horizontal="centerContinuous"/>
    </xf>
    <xf numFmtId="0" fontId="4" fillId="0" borderId="35" xfId="0" applyFont="1" applyFill="1" applyBorder="1" applyAlignment="1">
      <alignment horizontal="center"/>
    </xf>
    <xf numFmtId="165" fontId="4" fillId="0" borderId="37" xfId="1" applyNumberFormat="1" applyFont="1" applyFill="1" applyBorder="1"/>
    <xf numFmtId="165" fontId="4" fillId="0" borderId="44" xfId="1" applyNumberFormat="1" applyFont="1" applyFill="1" applyBorder="1"/>
    <xf numFmtId="165" fontId="4" fillId="0" borderId="47" xfId="1" applyNumberFormat="1" applyFont="1" applyFill="1" applyBorder="1"/>
    <xf numFmtId="167" fontId="4" fillId="0" borderId="51" xfId="0" applyNumberFormat="1" applyFont="1" applyBorder="1"/>
    <xf numFmtId="167" fontId="4" fillId="0" borderId="27" xfId="0" applyNumberFormat="1" applyFont="1" applyBorder="1"/>
    <xf numFmtId="167" fontId="4" fillId="0" borderId="28" xfId="0" applyNumberFormat="1" applyFont="1" applyBorder="1"/>
    <xf numFmtId="4" fontId="3" fillId="17" borderId="0" xfId="0" applyNumberFormat="1" applyFont="1" applyFill="1" applyAlignment="1">
      <alignment vertical="center"/>
    </xf>
    <xf numFmtId="4" fontId="3" fillId="17" borderId="0" xfId="0" applyNumberFormat="1" applyFont="1" applyFill="1" applyBorder="1"/>
    <xf numFmtId="4" fontId="3" fillId="17" borderId="50" xfId="0" applyNumberFormat="1" applyFont="1" applyFill="1" applyBorder="1"/>
    <xf numFmtId="4" fontId="3" fillId="0" borderId="0" xfId="0" applyNumberFormat="1" applyFont="1"/>
    <xf numFmtId="166" fontId="3" fillId="0" borderId="27" xfId="1" applyNumberFormat="1" applyFont="1" applyBorder="1"/>
    <xf numFmtId="166" fontId="3" fillId="22" borderId="27" xfId="1" applyNumberFormat="1" applyFont="1" applyFill="1" applyBorder="1"/>
    <xf numFmtId="166" fontId="3" fillId="29" borderId="27" xfId="1" applyNumberFormat="1" applyFont="1" applyFill="1" applyBorder="1"/>
    <xf numFmtId="165" fontId="3" fillId="0" borderId="20" xfId="1" applyNumberFormat="1" applyFont="1" applyBorder="1"/>
    <xf numFmtId="165" fontId="3" fillId="22" borderId="9" xfId="1" applyNumberFormat="1" applyFont="1" applyFill="1" applyBorder="1"/>
    <xf numFmtId="165" fontId="3" fillId="22" borderId="20" xfId="1" applyNumberFormat="1" applyFont="1" applyFill="1" applyBorder="1"/>
    <xf numFmtId="165" fontId="3" fillId="29" borderId="9" xfId="1" applyNumberFormat="1" applyFont="1" applyFill="1" applyBorder="1"/>
    <xf numFmtId="165" fontId="3" fillId="29" borderId="20" xfId="1" applyNumberFormat="1" applyFont="1" applyFill="1" applyBorder="1"/>
    <xf numFmtId="0" fontId="4" fillId="55" borderId="0" xfId="0" applyFont="1" applyFill="1" applyBorder="1" applyAlignment="1">
      <alignment horizontal="center"/>
    </xf>
    <xf numFmtId="0" fontId="4" fillId="55" borderId="0" xfId="0" applyFont="1" applyFill="1" applyBorder="1"/>
    <xf numFmtId="4" fontId="4" fillId="55" borderId="0" xfId="0" applyNumberFormat="1" applyFont="1" applyFill="1" applyBorder="1" applyAlignment="1">
      <alignment horizontal="center"/>
    </xf>
    <xf numFmtId="4" fontId="4" fillId="55" borderId="0" xfId="0" applyNumberFormat="1" applyFont="1" applyFill="1" applyBorder="1"/>
    <xf numFmtId="0" fontId="54" fillId="0" borderId="0" xfId="3" applyFont="1"/>
    <xf numFmtId="0" fontId="6" fillId="0" borderId="0" xfId="3" applyFont="1" applyAlignment="1">
      <alignment horizontal="centerContinuous"/>
    </xf>
    <xf numFmtId="0" fontId="6" fillId="17" borderId="0" xfId="3" applyFont="1" applyFill="1" applyAlignment="1">
      <alignment horizontal="centerContinuous"/>
    </xf>
    <xf numFmtId="9" fontId="4" fillId="17" borderId="0" xfId="2" applyFont="1" applyFill="1" applyAlignment="1">
      <alignment horizontal="centerContinuous"/>
    </xf>
    <xf numFmtId="0" fontId="6" fillId="17" borderId="7" xfId="3" applyFont="1" applyFill="1" applyBorder="1" applyAlignment="1">
      <alignment horizontal="centerContinuous"/>
    </xf>
    <xf numFmtId="9" fontId="4" fillId="17" borderId="7" xfId="2" applyFont="1" applyFill="1" applyBorder="1" applyAlignment="1">
      <alignment horizontal="centerContinuous"/>
    </xf>
    <xf numFmtId="0" fontId="6" fillId="0" borderId="7" xfId="3" applyFont="1" applyBorder="1" applyAlignment="1">
      <alignment horizontal="centerContinuous"/>
    </xf>
    <xf numFmtId="9" fontId="4" fillId="0" borderId="7" xfId="2" applyFont="1" applyBorder="1" applyAlignment="1">
      <alignment horizontal="centerContinuous"/>
    </xf>
    <xf numFmtId="0" fontId="4" fillId="0" borderId="7" xfId="0" applyFont="1" applyBorder="1" applyAlignment="1">
      <alignment horizontal="centerContinuous"/>
    </xf>
    <xf numFmtId="0" fontId="7" fillId="41" borderId="38" xfId="0" applyFont="1" applyFill="1" applyBorder="1" applyAlignment="1">
      <alignment horizontal="center" vertical="center"/>
    </xf>
    <xf numFmtId="0" fontId="7" fillId="41" borderId="20" xfId="0" applyFont="1" applyFill="1" applyBorder="1" applyAlignment="1">
      <alignment horizontal="center" vertical="center"/>
    </xf>
    <xf numFmtId="0" fontId="7" fillId="44" borderId="20" xfId="0" applyFont="1" applyFill="1" applyBorder="1" applyAlignment="1">
      <alignment horizontal="center" vertical="center"/>
    </xf>
    <xf numFmtId="0" fontId="7" fillId="45" borderId="20" xfId="0" applyFont="1" applyFill="1" applyBorder="1" applyAlignment="1">
      <alignment horizontal="center" vertical="center"/>
    </xf>
    <xf numFmtId="0" fontId="7" fillId="43" borderId="20" xfId="0" applyFont="1" applyFill="1" applyBorder="1" applyAlignment="1">
      <alignment horizontal="center" vertical="center"/>
    </xf>
    <xf numFmtId="0" fontId="7" fillId="47" borderId="20" xfId="0" applyFont="1" applyFill="1" applyBorder="1" applyAlignment="1">
      <alignment horizontal="center" vertical="center"/>
    </xf>
    <xf numFmtId="0" fontId="7" fillId="46" borderId="20" xfId="0" applyFont="1" applyFill="1" applyBorder="1" applyAlignment="1">
      <alignment horizontal="center" vertical="center"/>
    </xf>
    <xf numFmtId="0" fontId="7" fillId="42" borderId="20" xfId="0" applyFont="1" applyFill="1" applyBorder="1" applyAlignment="1">
      <alignment horizontal="center" vertical="center"/>
    </xf>
    <xf numFmtId="0" fontId="7" fillId="42" borderId="22" xfId="0" applyFont="1" applyFill="1" applyBorder="1" applyAlignment="1">
      <alignment horizontal="center" vertical="center"/>
    </xf>
    <xf numFmtId="0" fontId="7" fillId="17" borderId="51" xfId="4" applyFont="1" applyFill="1" applyBorder="1" applyAlignment="1">
      <alignment vertical="center"/>
    </xf>
    <xf numFmtId="0" fontId="7" fillId="17" borderId="36" xfId="4" applyFont="1" applyFill="1" applyBorder="1" applyAlignment="1">
      <alignment vertical="center"/>
    </xf>
    <xf numFmtId="9" fontId="3" fillId="17" borderId="41" xfId="2" applyFont="1" applyFill="1" applyBorder="1" applyAlignment="1">
      <alignment horizontal="center" vertical="center"/>
    </xf>
    <xf numFmtId="0" fontId="7" fillId="45" borderId="42" xfId="0" applyFont="1" applyFill="1" applyBorder="1" applyAlignment="1">
      <alignment horizontal="center" vertical="center"/>
    </xf>
    <xf numFmtId="3" fontId="3" fillId="17" borderId="36" xfId="2" applyNumberFormat="1" applyFont="1" applyFill="1" applyBorder="1" applyAlignment="1">
      <alignment horizontal="center" vertical="center"/>
    </xf>
    <xf numFmtId="0" fontId="7" fillId="0" borderId="27" xfId="3" applyFont="1" applyBorder="1" applyAlignment="1">
      <alignment vertical="center"/>
    </xf>
    <xf numFmtId="0" fontId="7" fillId="17" borderId="26" xfId="4" applyFont="1" applyFill="1" applyBorder="1" applyAlignment="1">
      <alignment vertical="center"/>
    </xf>
    <xf numFmtId="9" fontId="3" fillId="17" borderId="19" xfId="2" applyFont="1" applyFill="1" applyBorder="1" applyAlignment="1">
      <alignment horizontal="center" vertical="center"/>
    </xf>
    <xf numFmtId="3" fontId="3" fillId="17" borderId="26" xfId="2" applyNumberFormat="1" applyFont="1" applyFill="1" applyBorder="1" applyAlignment="1">
      <alignment horizontal="center" vertical="center"/>
    </xf>
    <xf numFmtId="0" fontId="7" fillId="17" borderId="27" xfId="4" applyFont="1" applyFill="1" applyBorder="1" applyAlignment="1">
      <alignment vertical="center"/>
    </xf>
    <xf numFmtId="0" fontId="7" fillId="17" borderId="26" xfId="3" applyFont="1" applyFill="1" applyBorder="1" applyAlignment="1">
      <alignment vertical="center"/>
    </xf>
    <xf numFmtId="9" fontId="7" fillId="17" borderId="19" xfId="2" applyFont="1" applyFill="1" applyBorder="1" applyAlignment="1" applyProtection="1">
      <alignment horizontal="center" vertical="center"/>
    </xf>
    <xf numFmtId="3" fontId="3" fillId="0" borderId="26" xfId="2" applyNumberFormat="1" applyFont="1" applyBorder="1" applyAlignment="1">
      <alignment horizontal="center" vertical="center"/>
    </xf>
    <xf numFmtId="0" fontId="7" fillId="0" borderId="26" xfId="3" applyFont="1" applyBorder="1" applyAlignment="1">
      <alignment vertical="center"/>
    </xf>
    <xf numFmtId="0" fontId="7" fillId="0" borderId="45" xfId="3" applyFont="1" applyBorder="1" applyAlignment="1">
      <alignment vertical="center"/>
    </xf>
    <xf numFmtId="0" fontId="7" fillId="41" borderId="6" xfId="0" applyFont="1" applyFill="1" applyBorder="1" applyAlignment="1">
      <alignment horizontal="center" vertical="center"/>
    </xf>
    <xf numFmtId="3" fontId="3" fillId="0" borderId="45" xfId="2" applyNumberFormat="1" applyFont="1" applyBorder="1" applyAlignment="1">
      <alignment horizontal="center" vertical="center"/>
    </xf>
    <xf numFmtId="0" fontId="7" fillId="17" borderId="25" xfId="4" applyFont="1" applyFill="1" applyBorder="1" applyAlignment="1">
      <alignment vertical="center"/>
    </xf>
    <xf numFmtId="9" fontId="3" fillId="0" borderId="14" xfId="2" applyFont="1" applyBorder="1" applyAlignment="1">
      <alignment horizontal="center" vertical="center"/>
    </xf>
    <xf numFmtId="0" fontId="7" fillId="47" borderId="3" xfId="0" applyFont="1" applyFill="1" applyBorder="1" applyAlignment="1">
      <alignment horizontal="center" vertical="center"/>
    </xf>
    <xf numFmtId="3" fontId="3" fillId="0" borderId="25" xfId="2" applyNumberFormat="1" applyFont="1" applyBorder="1" applyAlignment="1">
      <alignment horizontal="center" vertical="center"/>
    </xf>
    <xf numFmtId="3" fontId="7" fillId="17" borderId="26" xfId="0" applyNumberFormat="1" applyFont="1" applyFill="1" applyBorder="1" applyAlignment="1" applyProtection="1">
      <alignment horizontal="center" vertical="center"/>
    </xf>
    <xf numFmtId="0" fontId="34" fillId="43" borderId="9" xfId="0" applyFont="1" applyFill="1" applyBorder="1" applyAlignment="1">
      <alignment horizontal="center" vertical="center"/>
    </xf>
    <xf numFmtId="0" fontId="7" fillId="43" borderId="6" xfId="0" applyFont="1" applyFill="1" applyBorder="1" applyAlignment="1">
      <alignment horizontal="center" vertical="center"/>
    </xf>
    <xf numFmtId="9" fontId="3" fillId="17" borderId="14" xfId="2" applyFont="1" applyFill="1" applyBorder="1" applyAlignment="1">
      <alignment horizontal="center" vertical="center"/>
    </xf>
    <xf numFmtId="0" fontId="7" fillId="42" borderId="3" xfId="0" applyFont="1" applyFill="1" applyBorder="1" applyAlignment="1">
      <alignment horizontal="center" vertical="center"/>
    </xf>
    <xf numFmtId="3" fontId="3" fillId="17" borderId="25" xfId="2" applyNumberFormat="1" applyFont="1" applyFill="1" applyBorder="1" applyAlignment="1">
      <alignment horizontal="center" vertical="center"/>
    </xf>
    <xf numFmtId="0" fontId="7" fillId="0" borderId="58" xfId="3" applyFont="1" applyBorder="1" applyAlignment="1">
      <alignment vertical="center"/>
    </xf>
    <xf numFmtId="9" fontId="3" fillId="0" borderId="59" xfId="2" applyFont="1" applyBorder="1" applyAlignment="1">
      <alignment horizontal="center" vertical="center"/>
    </xf>
    <xf numFmtId="0" fontId="7" fillId="42" borderId="24" xfId="0" applyFont="1" applyFill="1" applyBorder="1" applyAlignment="1">
      <alignment horizontal="center" vertical="center"/>
    </xf>
    <xf numFmtId="3" fontId="3" fillId="0" borderId="58" xfId="2" applyNumberFormat="1" applyFont="1" applyBorder="1" applyAlignment="1">
      <alignment horizontal="center" vertical="center"/>
    </xf>
    <xf numFmtId="0" fontId="7" fillId="0" borderId="0" xfId="3" applyFont="1" applyFill="1" applyBorder="1" applyAlignment="1">
      <alignment vertical="center"/>
    </xf>
    <xf numFmtId="9" fontId="3" fillId="0" borderId="0" xfId="2" applyFont="1" applyFill="1" applyBorder="1" applyAlignment="1">
      <alignment horizontal="center" vertical="center"/>
    </xf>
    <xf numFmtId="0" fontId="7" fillId="0" borderId="0" xfId="0" applyFont="1" applyFill="1" applyBorder="1" applyAlignment="1">
      <alignment horizontal="center" vertical="center"/>
    </xf>
    <xf numFmtId="3" fontId="3" fillId="0" borderId="0" xfId="2" applyNumberFormat="1" applyFont="1" applyFill="1" applyBorder="1" applyAlignment="1">
      <alignment horizontal="center" vertical="center"/>
    </xf>
    <xf numFmtId="0" fontId="7" fillId="0" borderId="0" xfId="4" applyFont="1" applyFill="1" applyBorder="1" applyAlignment="1">
      <alignment vertical="center"/>
    </xf>
    <xf numFmtId="0" fontId="7" fillId="0" borderId="28" xfId="3" applyFont="1" applyBorder="1" applyAlignment="1">
      <alignment vertical="center"/>
    </xf>
    <xf numFmtId="0" fontId="7" fillId="0" borderId="0" xfId="3" applyFont="1" applyAlignment="1">
      <alignment horizontal="left" indent="1"/>
    </xf>
    <xf numFmtId="0" fontId="7" fillId="17" borderId="36" xfId="4" applyFont="1" applyFill="1" applyBorder="1"/>
    <xf numFmtId="0" fontId="3" fillId="0" borderId="26" xfId="0" applyFont="1" applyBorder="1" applyAlignment="1">
      <alignment horizontal="center"/>
    </xf>
    <xf numFmtId="0" fontId="7" fillId="17" borderId="45" xfId="4" applyFont="1" applyFill="1" applyBorder="1"/>
    <xf numFmtId="0" fontId="4" fillId="0" borderId="12" xfId="0" applyFont="1" applyBorder="1" applyAlignment="1">
      <alignment horizontal="center"/>
    </xf>
    <xf numFmtId="0" fontId="3" fillId="0" borderId="15" xfId="0" applyFont="1" applyBorder="1" applyAlignment="1">
      <alignment horizontal="center"/>
    </xf>
    <xf numFmtId="0" fontId="3" fillId="0" borderId="14" xfId="0" applyFont="1" applyBorder="1" applyAlignment="1">
      <alignment horizontal="center" vertical="center"/>
    </xf>
    <xf numFmtId="0" fontId="3" fillId="0" borderId="3" xfId="0" applyFont="1" applyBorder="1" applyAlignment="1">
      <alignment horizontal="center"/>
    </xf>
    <xf numFmtId="0" fontId="3" fillId="0" borderId="19" xfId="0" applyFont="1" applyBorder="1" applyAlignment="1">
      <alignment horizontal="center" vertical="center"/>
    </xf>
    <xf numFmtId="0" fontId="3" fillId="0" borderId="9" xfId="0" applyFont="1" applyBorder="1" applyAlignment="1">
      <alignment horizontal="center"/>
    </xf>
    <xf numFmtId="0" fontId="3" fillId="0" borderId="19" xfId="0" applyFont="1" applyFill="1" applyBorder="1" applyAlignment="1">
      <alignment horizontal="center" vertical="center"/>
    </xf>
    <xf numFmtId="0" fontId="3" fillId="32" borderId="19" xfId="0" applyFont="1" applyFill="1" applyBorder="1" applyAlignment="1">
      <alignment horizontal="center" vertical="center"/>
    </xf>
    <xf numFmtId="0" fontId="3" fillId="0" borderId="21" xfId="0" applyFont="1" applyBorder="1" applyAlignment="1">
      <alignment horizontal="center" vertical="center"/>
    </xf>
    <xf numFmtId="0" fontId="3" fillId="0" borderId="6" xfId="0" applyFont="1" applyBorder="1" applyAlignment="1">
      <alignment horizontal="center"/>
    </xf>
    <xf numFmtId="0" fontId="4" fillId="0" borderId="13" xfId="0" applyFont="1" applyBorder="1"/>
    <xf numFmtId="0" fontId="4" fillId="0" borderId="16" xfId="0" applyFont="1" applyBorder="1" applyAlignment="1">
      <alignment horizontal="center"/>
    </xf>
    <xf numFmtId="0" fontId="4" fillId="0" borderId="18" xfId="0" applyFont="1" applyBorder="1" applyAlignment="1">
      <alignment horizontal="center"/>
    </xf>
    <xf numFmtId="0" fontId="4" fillId="0" borderId="20" xfId="0" applyFont="1" applyBorder="1" applyAlignment="1">
      <alignment horizontal="center"/>
    </xf>
    <xf numFmtId="0" fontId="29" fillId="0" borderId="20" xfId="0" applyFont="1" applyBorder="1" applyAlignment="1">
      <alignment horizontal="center"/>
    </xf>
    <xf numFmtId="0" fontId="4" fillId="0" borderId="50" xfId="0" applyFont="1" applyBorder="1"/>
    <xf numFmtId="0" fontId="4" fillId="0" borderId="4" xfId="0" applyFont="1" applyBorder="1"/>
    <xf numFmtId="0" fontId="3" fillId="0" borderId="36" xfId="0" applyFont="1" applyBorder="1" applyAlignment="1">
      <alignment horizontal="center"/>
    </xf>
    <xf numFmtId="0" fontId="6" fillId="0" borderId="30" xfId="3" applyFont="1" applyBorder="1" applyAlignment="1">
      <alignment horizontal="centerContinuous"/>
    </xf>
    <xf numFmtId="3" fontId="6" fillId="0" borderId="0" xfId="3" applyNumberFormat="1" applyFont="1" applyAlignment="1">
      <alignment horizontal="center"/>
    </xf>
    <xf numFmtId="0" fontId="6" fillId="0" borderId="50" xfId="3" applyFont="1" applyBorder="1" applyAlignment="1">
      <alignment horizontal="center" wrapText="1"/>
    </xf>
    <xf numFmtId="0" fontId="6" fillId="0" borderId="5" xfId="3" applyFont="1" applyBorder="1" applyAlignment="1">
      <alignment horizontal="center" wrapText="1"/>
    </xf>
    <xf numFmtId="0" fontId="55" fillId="0" borderId="30" xfId="0" applyFont="1" applyFill="1" applyBorder="1" applyAlignment="1">
      <alignment horizontal="left" vertical="center"/>
    </xf>
    <xf numFmtId="9" fontId="0" fillId="0" borderId="0" xfId="0" applyNumberFormat="1"/>
    <xf numFmtId="0" fontId="56" fillId="0" borderId="69" xfId="0" applyFont="1" applyFill="1" applyBorder="1" applyAlignment="1">
      <alignment horizontal="left" vertical="center" wrapText="1" indent="1" readingOrder="1"/>
    </xf>
    <xf numFmtId="9" fontId="56" fillId="0" borderId="69" xfId="0" applyNumberFormat="1" applyFont="1" applyFill="1" applyBorder="1" applyAlignment="1">
      <alignment horizontal="center" vertical="center" wrapText="1" readingOrder="1"/>
    </xf>
    <xf numFmtId="0" fontId="56" fillId="0" borderId="70" xfId="0" applyFont="1" applyFill="1" applyBorder="1" applyAlignment="1">
      <alignment horizontal="left" vertical="center" wrapText="1" indent="1" readingOrder="1"/>
    </xf>
    <xf numFmtId="9" fontId="56" fillId="0" borderId="70" xfId="0" applyNumberFormat="1" applyFont="1" applyFill="1" applyBorder="1" applyAlignment="1">
      <alignment horizontal="center" vertical="center" wrapText="1" readingOrder="1"/>
    </xf>
    <xf numFmtId="0" fontId="7" fillId="0" borderId="68" xfId="0" applyFont="1" applyFill="1" applyBorder="1" applyAlignment="1">
      <alignment horizontal="left" vertical="center" wrapText="1" indent="1" readingOrder="1"/>
    </xf>
    <xf numFmtId="9" fontId="7" fillId="0" borderId="68" xfId="0" applyNumberFormat="1" applyFont="1" applyFill="1" applyBorder="1" applyAlignment="1">
      <alignment horizontal="center" vertical="center" wrapText="1" readingOrder="1"/>
    </xf>
    <xf numFmtId="0" fontId="4" fillId="16" borderId="0" xfId="0" applyFont="1" applyFill="1" applyAlignment="1">
      <alignment horizontal="centerContinuous"/>
    </xf>
    <xf numFmtId="0" fontId="3" fillId="16" borderId="0" xfId="0" applyFont="1" applyFill="1" applyAlignment="1">
      <alignment horizontal="centerContinuous"/>
    </xf>
    <xf numFmtId="0" fontId="4" fillId="16" borderId="0" xfId="0" applyFont="1" applyFill="1" applyBorder="1" applyAlignment="1">
      <alignment horizontal="centerContinuous"/>
    </xf>
    <xf numFmtId="9" fontId="11" fillId="0" borderId="0" xfId="0" applyNumberFormat="1" applyFont="1" applyBorder="1" applyAlignment="1">
      <alignment horizontal="center"/>
    </xf>
    <xf numFmtId="0" fontId="0" fillId="0" borderId="0" xfId="0" applyBorder="1" applyAlignment="1">
      <alignment horizontal="left"/>
    </xf>
    <xf numFmtId="0" fontId="0" fillId="0" borderId="0" xfId="0" applyBorder="1" applyAlignment="1">
      <alignment horizontal="center"/>
    </xf>
    <xf numFmtId="0" fontId="2" fillId="0" borderId="2" xfId="0" applyFont="1" applyBorder="1" applyAlignment="1">
      <alignment horizontal="center" wrapText="1"/>
    </xf>
    <xf numFmtId="0" fontId="57" fillId="0" borderId="9" xfId="0" applyFont="1" applyFill="1" applyBorder="1" applyAlignment="1">
      <alignment horizontal="center" vertical="center"/>
    </xf>
    <xf numFmtId="0" fontId="2" fillId="0" borderId="32" xfId="0" applyFont="1" applyBorder="1" applyAlignment="1">
      <alignment horizontal="center"/>
    </xf>
    <xf numFmtId="0" fontId="0" fillId="0" borderId="32" xfId="0" applyBorder="1" applyAlignment="1">
      <alignment horizontal="center"/>
    </xf>
    <xf numFmtId="0" fontId="2" fillId="56" borderId="0" xfId="0" applyFont="1" applyFill="1" applyAlignment="1">
      <alignment horizontal="centerContinuous"/>
    </xf>
    <xf numFmtId="0" fontId="11" fillId="56" borderId="0" xfId="0" applyFont="1" applyFill="1" applyBorder="1" applyAlignment="1">
      <alignment horizontal="centerContinuous"/>
    </xf>
    <xf numFmtId="3" fontId="12" fillId="56" borderId="0" xfId="0" applyNumberFormat="1" applyFont="1" applyFill="1" applyAlignment="1">
      <alignment horizontal="centerContinuous"/>
    </xf>
    <xf numFmtId="3" fontId="2" fillId="20" borderId="0" xfId="0" applyNumberFormat="1" applyFont="1" applyFill="1" applyAlignment="1">
      <alignment horizontal="centerContinuous"/>
    </xf>
    <xf numFmtId="0" fontId="0" fillId="20" borderId="0" xfId="0" applyFill="1" applyAlignment="1">
      <alignment horizontal="centerContinuous"/>
    </xf>
    <xf numFmtId="0" fontId="2" fillId="22" borderId="0" xfId="0" applyFont="1" applyFill="1" applyAlignment="1">
      <alignment horizontal="centerContinuous"/>
    </xf>
    <xf numFmtId="3" fontId="12" fillId="21" borderId="0" xfId="0" applyNumberFormat="1" applyFont="1" applyFill="1"/>
    <xf numFmtId="0" fontId="3" fillId="29" borderId="0" xfId="0" applyFont="1" applyFill="1" applyAlignment="1">
      <alignment vertical="center" wrapText="1"/>
    </xf>
    <xf numFmtId="0" fontId="3" fillId="24" borderId="0" xfId="0" applyFont="1" applyFill="1" applyAlignment="1">
      <alignment horizontal="left" vertical="center" wrapText="1"/>
    </xf>
    <xf numFmtId="0" fontId="39" fillId="29" borderId="0" xfId="0" applyFont="1" applyFill="1" applyAlignment="1">
      <alignment horizontal="center" vertical="center"/>
    </xf>
    <xf numFmtId="0" fontId="3" fillId="57" borderId="7" xfId="0" applyFont="1" applyFill="1" applyBorder="1" applyAlignment="1">
      <alignment vertical="center" wrapText="1"/>
    </xf>
    <xf numFmtId="0" fontId="3" fillId="57" borderId="3" xfId="0" applyFont="1" applyFill="1" applyBorder="1" applyAlignment="1">
      <alignment horizontal="center" vertical="center"/>
    </xf>
    <xf numFmtId="0" fontId="3" fillId="57" borderId="8" xfId="0" applyFont="1" applyFill="1" applyBorder="1" applyAlignment="1">
      <alignment vertical="center" wrapText="1"/>
    </xf>
    <xf numFmtId="0" fontId="3" fillId="57" borderId="9" xfId="0" applyFont="1" applyFill="1" applyBorder="1" applyAlignment="1">
      <alignment horizontal="center" vertical="center"/>
    </xf>
    <xf numFmtId="0" fontId="3" fillId="57" borderId="8" xfId="0" applyFont="1" applyFill="1" applyBorder="1" applyAlignment="1">
      <alignment vertical="center"/>
    </xf>
    <xf numFmtId="0" fontId="3" fillId="57" borderId="23" xfId="0" applyFont="1" applyFill="1" applyBorder="1" applyAlignment="1">
      <alignment vertical="center"/>
    </xf>
    <xf numFmtId="0" fontId="3" fillId="57" borderId="24" xfId="0" applyFont="1" applyFill="1" applyBorder="1" applyAlignment="1">
      <alignment horizontal="center" vertical="center"/>
    </xf>
    <xf numFmtId="0" fontId="0" fillId="0" borderId="0" xfId="0" applyFill="1"/>
    <xf numFmtId="0" fontId="3" fillId="0" borderId="13" xfId="0" applyFont="1" applyFill="1" applyBorder="1"/>
    <xf numFmtId="0" fontId="3" fillId="59" borderId="7" xfId="0" applyFont="1" applyFill="1" applyBorder="1" applyAlignment="1">
      <alignment vertical="center"/>
    </xf>
    <xf numFmtId="0" fontId="3" fillId="59" borderId="7" xfId="0" applyFont="1" applyFill="1" applyBorder="1" applyAlignment="1">
      <alignment vertical="center" wrapText="1"/>
    </xf>
    <xf numFmtId="16" fontId="3" fillId="59" borderId="3" xfId="0" quotePrefix="1" applyNumberFormat="1" applyFont="1" applyFill="1" applyBorder="1" applyAlignment="1">
      <alignment horizontal="center" vertical="center"/>
    </xf>
    <xf numFmtId="0" fontId="3" fillId="59" borderId="23" xfId="0" applyFont="1" applyFill="1" applyBorder="1" applyAlignment="1">
      <alignment vertical="center"/>
    </xf>
    <xf numFmtId="0" fontId="4" fillId="61" borderId="0" xfId="0" applyFont="1" applyFill="1" applyAlignment="1">
      <alignment horizontal="center" vertical="center" wrapText="1"/>
    </xf>
    <xf numFmtId="0" fontId="39" fillId="29" borderId="7" xfId="0" applyFont="1" applyFill="1" applyBorder="1" applyAlignment="1">
      <alignment vertical="center"/>
    </xf>
    <xf numFmtId="0" fontId="3" fillId="29" borderId="7" xfId="0" applyFont="1" applyFill="1" applyBorder="1" applyAlignment="1">
      <alignment vertical="center" wrapText="1"/>
    </xf>
    <xf numFmtId="0" fontId="39" fillId="29" borderId="3" xfId="0" applyFont="1" applyFill="1" applyBorder="1" applyAlignment="1">
      <alignment horizontal="center" vertical="center"/>
    </xf>
    <xf numFmtId="0" fontId="3" fillId="63" borderId="8" xfId="0" applyFont="1" applyFill="1" applyBorder="1" applyAlignment="1">
      <alignment vertical="center" wrapText="1"/>
    </xf>
    <xf numFmtId="0" fontId="3" fillId="63" borderId="9" xfId="0" applyFont="1" applyFill="1" applyBorder="1" applyAlignment="1">
      <alignment horizontal="center" vertical="center"/>
    </xf>
    <xf numFmtId="0" fontId="3" fillId="64" borderId="23" xfId="0" applyFont="1" applyFill="1" applyBorder="1" applyAlignment="1">
      <alignment vertical="center" wrapText="1"/>
    </xf>
    <xf numFmtId="0" fontId="3" fillId="64" borderId="24" xfId="0" applyFont="1" applyFill="1" applyBorder="1" applyAlignment="1">
      <alignment horizontal="center" vertical="center"/>
    </xf>
    <xf numFmtId="0" fontId="58" fillId="0" borderId="0" xfId="2297" applyFont="1"/>
    <xf numFmtId="0" fontId="10" fillId="0" borderId="0" xfId="0" quotePrefix="1" applyFont="1" applyAlignment="1">
      <alignment horizontal="left" vertical="center"/>
    </xf>
    <xf numFmtId="0" fontId="10" fillId="0" borderId="0" xfId="0" quotePrefix="1" applyFont="1" applyAlignment="1">
      <alignment horizontal="right" vertical="center" wrapText="1"/>
    </xf>
    <xf numFmtId="0" fontId="3" fillId="65" borderId="0" xfId="0" applyFont="1" applyFill="1"/>
    <xf numFmtId="0" fontId="43" fillId="65" borderId="0" xfId="0" applyFont="1" applyFill="1" applyAlignment="1">
      <alignment horizontal="centerContinuous"/>
    </xf>
    <xf numFmtId="0" fontId="3" fillId="65" borderId="0" xfId="0" applyFont="1" applyFill="1" applyAlignment="1">
      <alignment horizontal="centerContinuous"/>
    </xf>
    <xf numFmtId="0" fontId="4" fillId="65" borderId="4" xfId="0" applyFont="1" applyFill="1" applyBorder="1" applyAlignment="1">
      <alignment horizontal="center" vertical="center"/>
    </xf>
    <xf numFmtId="0" fontId="4" fillId="65" borderId="4" xfId="0" applyFont="1" applyFill="1" applyBorder="1"/>
    <xf numFmtId="0" fontId="4" fillId="65" borderId="5" xfId="0" applyFont="1" applyFill="1" applyBorder="1" applyAlignment="1">
      <alignment horizontal="center"/>
    </xf>
    <xf numFmtId="0" fontId="0" fillId="0" borderId="0" xfId="0" applyAlignment="1">
      <alignment vertical="center" wrapText="1"/>
    </xf>
    <xf numFmtId="43" fontId="3" fillId="0" borderId="0" xfId="1" applyFont="1"/>
    <xf numFmtId="0" fontId="3" fillId="0" borderId="14" xfId="0" applyFont="1" applyBorder="1" applyAlignment="1">
      <alignment horizontal="center"/>
    </xf>
    <xf numFmtId="0" fontId="3" fillId="0" borderId="19" xfId="0" applyFont="1" applyBorder="1" applyAlignment="1">
      <alignment horizontal="center"/>
    </xf>
    <xf numFmtId="0" fontId="3" fillId="20" borderId="19" xfId="0" applyFont="1" applyFill="1" applyBorder="1" applyAlignment="1">
      <alignment horizontal="center"/>
    </xf>
    <xf numFmtId="0" fontId="3" fillId="0" borderId="21" xfId="0" applyFont="1" applyBorder="1" applyAlignment="1">
      <alignment horizontal="center"/>
    </xf>
    <xf numFmtId="0" fontId="3" fillId="0" borderId="38" xfId="0" applyFont="1" applyBorder="1" applyAlignment="1">
      <alignment horizontal="center"/>
    </xf>
    <xf numFmtId="0" fontId="3" fillId="0" borderId="20" xfId="0" applyFont="1" applyBorder="1" applyAlignment="1">
      <alignment horizontal="center"/>
    </xf>
    <xf numFmtId="0" fontId="3" fillId="0" borderId="22" xfId="0" applyFont="1" applyBorder="1" applyAlignment="1">
      <alignment horizontal="center"/>
    </xf>
    <xf numFmtId="0" fontId="4" fillId="0" borderId="0" xfId="0" applyFont="1" applyAlignment="1">
      <alignment horizontal="center" vertical="center"/>
    </xf>
    <xf numFmtId="0" fontId="4" fillId="0" borderId="11" xfId="0" applyFont="1" applyBorder="1" applyAlignment="1">
      <alignment horizontal="center" vertical="center"/>
    </xf>
    <xf numFmtId="0" fontId="4" fillId="0" borderId="16" xfId="0" applyFont="1" applyBorder="1" applyAlignment="1">
      <alignment horizontal="center" vertical="center"/>
    </xf>
    <xf numFmtId="0" fontId="4" fillId="0" borderId="14" xfId="0" applyFont="1" applyBorder="1" applyAlignment="1">
      <alignment horizontal="centerContinuous"/>
    </xf>
    <xf numFmtId="0" fontId="3" fillId="0" borderId="18" xfId="0" applyFont="1" applyBorder="1" applyAlignment="1">
      <alignment horizontal="centerContinuous"/>
    </xf>
    <xf numFmtId="165" fontId="59" fillId="0" borderId="12" xfId="1" applyNumberFormat="1" applyFont="1" applyBorder="1" applyAlignment="1">
      <alignment horizontal="centerContinuous"/>
    </xf>
    <xf numFmtId="165" fontId="59" fillId="0" borderId="2" xfId="1" applyNumberFormat="1" applyFont="1" applyBorder="1" applyAlignment="1">
      <alignment horizontal="centerContinuous"/>
    </xf>
    <xf numFmtId="165" fontId="4" fillId="0" borderId="12" xfId="1" applyNumberFormat="1" applyFont="1" applyBorder="1" applyAlignment="1">
      <alignment horizontal="center"/>
    </xf>
    <xf numFmtId="165" fontId="4" fillId="0" borderId="2" xfId="1" applyNumberFormat="1" applyFont="1" applyBorder="1" applyAlignment="1">
      <alignment horizontal="center"/>
    </xf>
    <xf numFmtId="166" fontId="4" fillId="0" borderId="2" xfId="1" applyNumberFormat="1" applyFont="1" applyBorder="1" applyAlignment="1">
      <alignment horizontal="center"/>
    </xf>
    <xf numFmtId="167" fontId="4" fillId="0" borderId="12" xfId="0" applyNumberFormat="1" applyFont="1" applyFill="1" applyBorder="1" applyAlignment="1">
      <alignment horizontal="center"/>
    </xf>
    <xf numFmtId="0" fontId="6" fillId="17" borderId="7" xfId="4" applyFont="1" applyFill="1" applyBorder="1" applyAlignment="1">
      <alignment horizontal="left" indent="1"/>
    </xf>
    <xf numFmtId="0" fontId="6" fillId="17" borderId="8" xfId="4" applyFont="1" applyFill="1" applyBorder="1" applyAlignment="1">
      <alignment horizontal="left" indent="1"/>
    </xf>
    <xf numFmtId="0" fontId="6" fillId="0" borderId="8" xfId="3" applyFont="1" applyBorder="1" applyAlignment="1">
      <alignment horizontal="left" indent="1"/>
    </xf>
    <xf numFmtId="0" fontId="6" fillId="20" borderId="8" xfId="3" applyFont="1" applyFill="1" applyBorder="1" applyAlignment="1">
      <alignment horizontal="left" indent="1"/>
    </xf>
    <xf numFmtId="0" fontId="6" fillId="20" borderId="8" xfId="4" applyFont="1" applyFill="1" applyBorder="1" applyAlignment="1">
      <alignment horizontal="left" indent="1"/>
    </xf>
    <xf numFmtId="0" fontId="6" fillId="17" borderId="10" xfId="4" applyFont="1" applyFill="1" applyBorder="1" applyAlignment="1">
      <alignment horizontal="left" indent="1"/>
    </xf>
    <xf numFmtId="0" fontId="3" fillId="0" borderId="0" xfId="0" applyFont="1" applyFill="1" applyBorder="1" applyAlignment="1">
      <alignment horizontal="left"/>
    </xf>
    <xf numFmtId="0" fontId="3" fillId="0" borderId="0" xfId="0" applyFont="1" applyFill="1" applyBorder="1" applyAlignment="1">
      <alignment horizontal="right"/>
    </xf>
    <xf numFmtId="0" fontId="3" fillId="32" borderId="36" xfId="0" applyFont="1" applyFill="1" applyBorder="1"/>
    <xf numFmtId="2" fontId="3" fillId="17" borderId="43" xfId="0" applyNumberFormat="1" applyFont="1" applyFill="1" applyBorder="1" applyAlignment="1">
      <alignment horizontal="center"/>
    </xf>
    <xf numFmtId="0" fontId="4" fillId="17" borderId="0" xfId="0" quotePrefix="1" applyFont="1" applyFill="1" applyBorder="1" applyAlignment="1">
      <alignment horizontal="centerContinuous"/>
    </xf>
    <xf numFmtId="0" fontId="4" fillId="17" borderId="30" xfId="0" quotePrefix="1" applyFont="1" applyFill="1" applyBorder="1" applyAlignment="1">
      <alignment horizontal="center"/>
    </xf>
    <xf numFmtId="0" fontId="4" fillId="0" borderId="14" xfId="0" applyFont="1" applyFill="1" applyBorder="1" applyAlignment="1">
      <alignment horizontal="centerContinuous"/>
    </xf>
    <xf numFmtId="167" fontId="3" fillId="0" borderId="7" xfId="0" applyNumberFormat="1" applyFont="1" applyFill="1" applyBorder="1" applyAlignment="1">
      <alignment horizontal="centerContinuous"/>
    </xf>
    <xf numFmtId="167" fontId="4" fillId="0" borderId="7" xfId="0" applyNumberFormat="1" applyFont="1" applyFill="1" applyBorder="1" applyAlignment="1">
      <alignment horizontal="centerContinuous"/>
    </xf>
    <xf numFmtId="0" fontId="4" fillId="0" borderId="40" xfId="0" applyFont="1" applyFill="1" applyBorder="1" applyAlignment="1">
      <alignment horizontal="centerContinuous"/>
    </xf>
    <xf numFmtId="0" fontId="3" fillId="0" borderId="18" xfId="0" applyFont="1" applyFill="1" applyBorder="1" applyAlignment="1">
      <alignment horizontal="centerContinuous"/>
    </xf>
    <xf numFmtId="0" fontId="3" fillId="0" borderId="11" xfId="0" applyFont="1" applyBorder="1" applyAlignment="1">
      <alignment horizontal="centerContinuous"/>
    </xf>
    <xf numFmtId="167" fontId="4" fillId="17" borderId="30" xfId="0" applyNumberFormat="1" applyFont="1" applyFill="1" applyBorder="1" applyAlignment="1">
      <alignment horizontal="centerContinuous"/>
    </xf>
    <xf numFmtId="167" fontId="3" fillId="0" borderId="43" xfId="0" applyNumberFormat="1" applyFont="1" applyBorder="1" applyAlignment="1">
      <alignment horizontal="centerContinuous"/>
    </xf>
    <xf numFmtId="0" fontId="4" fillId="0" borderId="43" xfId="0" applyFont="1" applyBorder="1" applyAlignment="1">
      <alignment horizontal="centerContinuous"/>
    </xf>
    <xf numFmtId="0" fontId="3" fillId="0" borderId="43" xfId="0" applyFont="1" applyBorder="1" applyAlignment="1">
      <alignment horizontal="centerContinuous"/>
    </xf>
    <xf numFmtId="0" fontId="0" fillId="0" borderId="43" xfId="0" applyBorder="1" applyAlignment="1">
      <alignment horizontal="centerContinuous"/>
    </xf>
    <xf numFmtId="0" fontId="3" fillId="17" borderId="43" xfId="0" applyFont="1" applyFill="1" applyBorder="1" applyAlignment="1">
      <alignment horizontal="centerContinuous"/>
    </xf>
    <xf numFmtId="167" fontId="3" fillId="17" borderId="43" xfId="0" applyNumberFormat="1" applyFont="1" applyFill="1" applyBorder="1" applyAlignment="1">
      <alignment horizontal="centerContinuous"/>
    </xf>
    <xf numFmtId="167" fontId="4" fillId="0" borderId="43" xfId="0" applyNumberFormat="1" applyFont="1" applyBorder="1" applyAlignment="1">
      <alignment horizontal="centerContinuous"/>
    </xf>
    <xf numFmtId="0" fontId="0" fillId="0" borderId="43" xfId="0" applyBorder="1" applyAlignment="1">
      <alignment horizontal="center"/>
    </xf>
    <xf numFmtId="0" fontId="2" fillId="0" borderId="43" xfId="0" applyFont="1" applyBorder="1" applyAlignment="1">
      <alignment horizontal="center"/>
    </xf>
    <xf numFmtId="0" fontId="3" fillId="0" borderId="0" xfId="0" applyFont="1" applyAlignment="1">
      <alignment horizontal="left" wrapText="1"/>
    </xf>
    <xf numFmtId="0" fontId="4" fillId="0" borderId="18" xfId="0" applyFont="1" applyFill="1" applyBorder="1" applyAlignment="1">
      <alignment horizontal="centerContinuous"/>
    </xf>
    <xf numFmtId="0" fontId="4" fillId="29" borderId="0" xfId="0" applyFont="1" applyFill="1" applyAlignment="1">
      <alignment horizontal="left" indent="2"/>
    </xf>
    <xf numFmtId="0" fontId="3" fillId="29" borderId="0" xfId="0" applyFont="1" applyFill="1"/>
    <xf numFmtId="0" fontId="7" fillId="29" borderId="0" xfId="3" applyFont="1" applyFill="1"/>
    <xf numFmtId="0" fontId="3" fillId="29" borderId="0" xfId="0" applyFont="1" applyFill="1" applyAlignment="1">
      <alignment horizontal="left" vertical="center"/>
    </xf>
    <xf numFmtId="3" fontId="6" fillId="17" borderId="51" xfId="5" applyNumberFormat="1" applyFont="1" applyFill="1" applyBorder="1" applyAlignment="1">
      <alignment horizontal="center"/>
    </xf>
    <xf numFmtId="3" fontId="51" fillId="17" borderId="27" xfId="5" applyNumberFormat="1" applyFont="1" applyFill="1" applyBorder="1" applyAlignment="1">
      <alignment horizontal="center"/>
    </xf>
    <xf numFmtId="3" fontId="6" fillId="48" borderId="27" xfId="5" applyNumberFormat="1" applyFont="1" applyFill="1" applyBorder="1" applyAlignment="1">
      <alignment horizontal="center"/>
    </xf>
    <xf numFmtId="3" fontId="6" fillId="49" borderId="27" xfId="5" applyNumberFormat="1" applyFont="1" applyFill="1" applyBorder="1" applyAlignment="1">
      <alignment horizontal="center"/>
    </xf>
    <xf numFmtId="3" fontId="6" fillId="17" borderId="28" xfId="5" applyNumberFormat="1" applyFont="1" applyFill="1" applyBorder="1" applyAlignment="1">
      <alignment horizontal="center"/>
    </xf>
    <xf numFmtId="168" fontId="7" fillId="0" borderId="0" xfId="3" applyNumberFormat="1" applyFont="1"/>
    <xf numFmtId="2" fontId="15" fillId="30" borderId="2" xfId="0" applyNumberFormat="1" applyFont="1" applyFill="1" applyBorder="1" applyAlignment="1">
      <alignment horizontal="center"/>
    </xf>
    <xf numFmtId="3" fontId="47" fillId="30" borderId="3" xfId="2" applyNumberFormat="1" applyFont="1" applyFill="1" applyBorder="1" applyAlignment="1">
      <alignment horizontal="center"/>
    </xf>
    <xf numFmtId="3" fontId="47" fillId="30" borderId="9" xfId="2" applyNumberFormat="1" applyFont="1" applyFill="1" applyBorder="1" applyAlignment="1">
      <alignment horizontal="center"/>
    </xf>
    <xf numFmtId="3" fontId="47" fillId="30" borderId="9" xfId="0" applyNumberFormat="1" applyFont="1" applyFill="1" applyBorder="1" applyAlignment="1" applyProtection="1">
      <alignment horizontal="center"/>
    </xf>
    <xf numFmtId="3" fontId="47" fillId="30" borderId="6" xfId="2" applyNumberFormat="1" applyFont="1" applyFill="1" applyBorder="1" applyAlignment="1">
      <alignment horizontal="center"/>
    </xf>
    <xf numFmtId="0" fontId="13" fillId="0" borderId="2" xfId="0" applyFont="1" applyBorder="1" applyAlignment="1">
      <alignment horizontal="center"/>
    </xf>
    <xf numFmtId="0" fontId="13" fillId="0" borderId="3" xfId="0" applyFont="1" applyBorder="1" applyAlignment="1">
      <alignment horizontal="center"/>
    </xf>
    <xf numFmtId="0" fontId="6" fillId="17" borderId="36" xfId="4" applyFont="1" applyFill="1" applyBorder="1" applyAlignment="1"/>
    <xf numFmtId="0" fontId="3" fillId="17" borderId="25" xfId="0" applyFont="1" applyFill="1" applyBorder="1"/>
    <xf numFmtId="0" fontId="3" fillId="29" borderId="45" xfId="0" applyFont="1" applyFill="1" applyBorder="1"/>
    <xf numFmtId="0" fontId="3" fillId="0" borderId="28" xfId="0" applyFont="1" applyFill="1" applyBorder="1"/>
    <xf numFmtId="4" fontId="3" fillId="0" borderId="6" xfId="0" applyNumberFormat="1" applyFont="1" applyFill="1" applyBorder="1"/>
    <xf numFmtId="4" fontId="3" fillId="0" borderId="54" xfId="0" applyNumberFormat="1" applyFont="1" applyFill="1" applyBorder="1" applyAlignment="1">
      <alignment horizontal="center"/>
    </xf>
    <xf numFmtId="166" fontId="3" fillId="0" borderId="51" xfId="1" applyNumberFormat="1" applyFont="1" applyBorder="1"/>
    <xf numFmtId="166" fontId="3" fillId="29" borderId="28" xfId="1" applyNumberFormat="1" applyFont="1" applyFill="1" applyBorder="1"/>
    <xf numFmtId="165" fontId="3" fillId="29" borderId="6" xfId="1" applyNumberFormat="1" applyFont="1" applyFill="1" applyBorder="1"/>
    <xf numFmtId="165" fontId="3" fillId="0" borderId="38" xfId="1" applyNumberFormat="1" applyFont="1" applyBorder="1"/>
    <xf numFmtId="165" fontId="3" fillId="29" borderId="22" xfId="1" applyNumberFormat="1" applyFont="1" applyFill="1" applyBorder="1"/>
    <xf numFmtId="0" fontId="7" fillId="17" borderId="25" xfId="4" applyFont="1" applyFill="1" applyBorder="1" applyAlignment="1"/>
    <xf numFmtId="0" fontId="7" fillId="0" borderId="45" xfId="3" applyFont="1" applyBorder="1"/>
    <xf numFmtId="0" fontId="31" fillId="37" borderId="49" xfId="0" applyFont="1" applyFill="1" applyBorder="1" applyAlignment="1">
      <alignment horizontal="left"/>
    </xf>
    <xf numFmtId="0" fontId="31" fillId="18" borderId="28" xfId="0" applyFont="1" applyFill="1" applyBorder="1" applyAlignment="1">
      <alignment horizontal="left"/>
    </xf>
    <xf numFmtId="0" fontId="31" fillId="36" borderId="22" xfId="0" applyFont="1" applyFill="1" applyBorder="1" applyAlignment="1">
      <alignment horizontal="left"/>
    </xf>
    <xf numFmtId="0" fontId="2" fillId="0" borderId="11" xfId="0" applyFont="1" applyBorder="1" applyAlignment="1">
      <alignment horizontal="centerContinuous"/>
    </xf>
    <xf numFmtId="0" fontId="0" fillId="0" borderId="11" xfId="0" applyBorder="1" applyAlignment="1">
      <alignment horizontal="center"/>
    </xf>
    <xf numFmtId="0" fontId="0" fillId="0" borderId="20" xfId="0" applyBorder="1" applyAlignment="1">
      <alignment horizontal="center"/>
    </xf>
    <xf numFmtId="0" fontId="0" fillId="0" borderId="20" xfId="0" applyFill="1" applyBorder="1" applyAlignment="1">
      <alignment horizontal="center"/>
    </xf>
    <xf numFmtId="0" fontId="0" fillId="0" borderId="20" xfId="0" applyFill="1" applyBorder="1" applyAlignment="1">
      <alignment horizontal="centerContinuous"/>
    </xf>
    <xf numFmtId="0" fontId="12" fillId="0" borderId="0" xfId="0" applyFont="1" applyAlignment="1">
      <alignment horizontal="centerContinuous"/>
    </xf>
    <xf numFmtId="0" fontId="3" fillId="35" borderId="0" xfId="0" applyFont="1" applyFill="1"/>
    <xf numFmtId="0" fontId="43" fillId="0" borderId="0" xfId="0" applyFont="1" applyAlignment="1">
      <alignment horizontal="left" vertical="center"/>
    </xf>
    <xf numFmtId="0" fontId="3" fillId="0" borderId="30" xfId="0" applyFont="1" applyBorder="1" applyAlignment="1">
      <alignment horizontal="centerContinuous"/>
    </xf>
    <xf numFmtId="0" fontId="7" fillId="0" borderId="0" xfId="3" applyFont="1" applyBorder="1"/>
    <xf numFmtId="0" fontId="7" fillId="17" borderId="0" xfId="4" applyFont="1" applyFill="1" applyBorder="1"/>
    <xf numFmtId="0" fontId="7" fillId="17" borderId="0" xfId="4" applyFont="1" applyFill="1" applyBorder="1" applyAlignment="1"/>
    <xf numFmtId="0" fontId="7" fillId="0" borderId="0" xfId="3" applyFont="1" applyFill="1" applyBorder="1"/>
    <xf numFmtId="0" fontId="7" fillId="0" borderId="0" xfId="4" applyFont="1" applyFill="1" applyBorder="1"/>
    <xf numFmtId="0" fontId="7" fillId="0" borderId="0" xfId="4" applyFont="1" applyFill="1" applyBorder="1" applyAlignment="1"/>
    <xf numFmtId="0" fontId="3" fillId="0" borderId="32" xfId="0" applyFont="1" applyFill="1" applyBorder="1"/>
    <xf numFmtId="0" fontId="6" fillId="0" borderId="45" xfId="3" applyFont="1" applyBorder="1" applyAlignment="1">
      <alignment vertical="center"/>
    </xf>
    <xf numFmtId="9" fontId="3" fillId="0" borderId="41" xfId="2" applyFont="1" applyFill="1" applyBorder="1" applyAlignment="1">
      <alignment horizontal="center" vertical="center"/>
    </xf>
    <xf numFmtId="0" fontId="29" fillId="0" borderId="22" xfId="0" applyFont="1" applyBorder="1" applyAlignment="1">
      <alignment horizontal="center"/>
    </xf>
    <xf numFmtId="0" fontId="4" fillId="66" borderId="30" xfId="0" applyFont="1" applyFill="1" applyBorder="1"/>
    <xf numFmtId="0" fontId="4" fillId="66" borderId="30" xfId="0" applyFont="1" applyFill="1" applyBorder="1" applyAlignment="1">
      <alignment horizontal="center"/>
    </xf>
    <xf numFmtId="0" fontId="6" fillId="66" borderId="33" xfId="3" applyFont="1" applyFill="1" applyBorder="1"/>
    <xf numFmtId="0" fontId="4" fillId="66" borderId="33" xfId="0" applyFont="1" applyFill="1" applyBorder="1" applyAlignment="1">
      <alignment horizontal="center"/>
    </xf>
    <xf numFmtId="0" fontId="6" fillId="66" borderId="26" xfId="4" applyFont="1" applyFill="1" applyBorder="1"/>
    <xf numFmtId="0" fontId="4" fillId="66" borderId="26" xfId="0" applyFont="1" applyFill="1" applyBorder="1" applyAlignment="1">
      <alignment horizontal="center"/>
    </xf>
    <xf numFmtId="0" fontId="4" fillId="66" borderId="0" xfId="0" applyFont="1" applyFill="1" applyBorder="1"/>
    <xf numFmtId="0" fontId="4" fillId="66" borderId="31" xfId="0" applyFont="1" applyFill="1" applyBorder="1" applyAlignment="1">
      <alignment horizontal="center"/>
    </xf>
    <xf numFmtId="0" fontId="6" fillId="66" borderId="4" xfId="3" applyFont="1" applyFill="1" applyBorder="1"/>
    <xf numFmtId="0" fontId="4" fillId="66" borderId="34" xfId="0" applyFont="1" applyFill="1" applyBorder="1" applyAlignment="1">
      <alignment horizontal="center"/>
    </xf>
    <xf numFmtId="0" fontId="6" fillId="66" borderId="8" xfId="3" applyFont="1" applyFill="1" applyBorder="1"/>
    <xf numFmtId="0" fontId="4" fillId="66" borderId="56" xfId="0" applyFont="1" applyFill="1" applyBorder="1" applyAlignment="1">
      <alignment horizontal="center"/>
    </xf>
    <xf numFmtId="0" fontId="6" fillId="66" borderId="8" xfId="4" applyFont="1" applyFill="1" applyBorder="1"/>
    <xf numFmtId="0" fontId="14" fillId="0" borderId="10" xfId="3" applyFont="1" applyBorder="1"/>
    <xf numFmtId="3" fontId="20" fillId="0" borderId="3" xfId="2" applyNumberFormat="1" applyFont="1" applyFill="1" applyBorder="1" applyAlignment="1">
      <alignment horizontal="center"/>
    </xf>
    <xf numFmtId="0" fontId="20" fillId="0" borderId="6" xfId="0" applyFont="1" applyFill="1" applyBorder="1" applyAlignment="1">
      <alignment horizontal="center"/>
    </xf>
    <xf numFmtId="1" fontId="0" fillId="19" borderId="6" xfId="0" applyNumberFormat="1" applyFill="1" applyBorder="1" applyAlignment="1">
      <alignment horizontal="center"/>
    </xf>
    <xf numFmtId="0" fontId="0" fillId="31" borderId="3" xfId="0" applyFill="1" applyBorder="1" applyAlignment="1">
      <alignment horizontal="center" vertical="center"/>
    </xf>
    <xf numFmtId="0" fontId="0" fillId="0" borderId="18" xfId="0" applyFill="1" applyBorder="1" applyAlignment="1">
      <alignment horizontal="center"/>
    </xf>
    <xf numFmtId="0" fontId="2" fillId="0" borderId="0" xfId="0" applyFont="1" applyFill="1" applyBorder="1" applyAlignment="1">
      <alignment horizontal="centerContinuous"/>
    </xf>
    <xf numFmtId="0" fontId="0" fillId="0" borderId="8" xfId="0" applyFill="1" applyBorder="1" applyAlignment="1">
      <alignment horizontal="center" vertical="center"/>
    </xf>
    <xf numFmtId="0" fontId="0" fillId="0" borderId="0" xfId="0" applyFill="1" applyBorder="1" applyAlignment="1">
      <alignment horizontal="center"/>
    </xf>
    <xf numFmtId="0" fontId="0" fillId="0" borderId="7" xfId="0" applyFill="1" applyBorder="1" applyAlignment="1">
      <alignment horizontal="center" vertical="center"/>
    </xf>
    <xf numFmtId="0" fontId="0" fillId="0" borderId="32" xfId="0" applyBorder="1"/>
    <xf numFmtId="0" fontId="6" fillId="0" borderId="23" xfId="3" applyFont="1" applyBorder="1"/>
    <xf numFmtId="0" fontId="3" fillId="66" borderId="0" xfId="0" applyFont="1" applyFill="1"/>
    <xf numFmtId="0" fontId="4" fillId="66" borderId="11" xfId="0" applyFont="1" applyFill="1" applyBorder="1" applyAlignment="1">
      <alignment horizontal="center"/>
    </xf>
    <xf numFmtId="0" fontId="4" fillId="66" borderId="16" xfId="0" applyFont="1" applyFill="1" applyBorder="1" applyAlignment="1">
      <alignment horizontal="center"/>
    </xf>
    <xf numFmtId="0" fontId="6" fillId="66" borderId="7" xfId="3" applyFont="1" applyFill="1" applyBorder="1"/>
    <xf numFmtId="0" fontId="4" fillId="66" borderId="18" xfId="0" applyFont="1" applyFill="1" applyBorder="1" applyAlignment="1">
      <alignment horizontal="center"/>
    </xf>
    <xf numFmtId="0" fontId="4" fillId="66" borderId="20" xfId="0" applyFont="1" applyFill="1" applyBorder="1" applyAlignment="1">
      <alignment horizontal="center"/>
    </xf>
    <xf numFmtId="3" fontId="2" fillId="0" borderId="53" xfId="0" applyNumberFormat="1" applyFont="1" applyBorder="1" applyAlignment="1">
      <alignment horizontal="center"/>
    </xf>
    <xf numFmtId="0" fontId="0" fillId="17" borderId="9" xfId="0" applyFont="1" applyFill="1" applyBorder="1" applyAlignment="1">
      <alignment horizontal="center" vertical="center"/>
    </xf>
    <xf numFmtId="0" fontId="57" fillId="17" borderId="9" xfId="0" applyFont="1" applyFill="1" applyBorder="1" applyAlignment="1">
      <alignment horizontal="center" vertical="center"/>
    </xf>
    <xf numFmtId="0" fontId="14" fillId="17" borderId="9" xfId="3" applyFont="1" applyFill="1" applyBorder="1" applyAlignment="1">
      <alignment horizontal="left"/>
    </xf>
    <xf numFmtId="0" fontId="2" fillId="17" borderId="9" xfId="0" applyFont="1" applyFill="1" applyBorder="1" applyAlignment="1">
      <alignment horizontal="center" vertical="center" wrapText="1"/>
    </xf>
    <xf numFmtId="0" fontId="2" fillId="17" borderId="66" xfId="0" applyFont="1" applyFill="1" applyBorder="1" applyAlignment="1">
      <alignment horizontal="center" vertical="center" wrapText="1"/>
    </xf>
    <xf numFmtId="0" fontId="2" fillId="17" borderId="27" xfId="0" applyFont="1" applyFill="1" applyBorder="1" applyAlignment="1">
      <alignment horizontal="center" vertical="center" wrapText="1"/>
    </xf>
    <xf numFmtId="0" fontId="2" fillId="17" borderId="2" xfId="0" applyFont="1" applyFill="1" applyBorder="1" applyAlignment="1">
      <alignment horizontal="center" vertical="center" wrapText="1"/>
    </xf>
    <xf numFmtId="0" fontId="2" fillId="0" borderId="27" xfId="0" applyFont="1" applyBorder="1" applyAlignment="1">
      <alignment horizontal="center" vertical="center" wrapText="1"/>
    </xf>
    <xf numFmtId="0" fontId="2" fillId="17" borderId="0" xfId="0" applyFont="1" applyFill="1" applyBorder="1" applyAlignment="1">
      <alignment horizontal="center"/>
    </xf>
    <xf numFmtId="0" fontId="0" fillId="17" borderId="0" xfId="0" applyFill="1" applyAlignment="1">
      <alignment horizontal="center"/>
    </xf>
    <xf numFmtId="0" fontId="2" fillId="17" borderId="0" xfId="0" applyFont="1" applyFill="1" applyAlignment="1">
      <alignment horizontal="center"/>
    </xf>
    <xf numFmtId="0" fontId="2" fillId="17" borderId="0" xfId="0" applyFont="1" applyFill="1"/>
    <xf numFmtId="0" fontId="0" fillId="17" borderId="30" xfId="0" applyFill="1" applyBorder="1"/>
    <xf numFmtId="0" fontId="0" fillId="30" borderId="0" xfId="0" applyFill="1"/>
    <xf numFmtId="0" fontId="2" fillId="0" borderId="0" xfId="0" applyFont="1" applyBorder="1" applyAlignment="1">
      <alignment horizontal="centerContinuous"/>
    </xf>
    <xf numFmtId="0" fontId="2" fillId="0" borderId="30" xfId="0" applyFont="1" applyBorder="1" applyAlignment="1">
      <alignment horizontal="centerContinuous"/>
    </xf>
    <xf numFmtId="0" fontId="2" fillId="17" borderId="0" xfId="0" applyFont="1" applyFill="1" applyBorder="1"/>
    <xf numFmtId="0" fontId="2" fillId="17" borderId="30" xfId="0" applyFont="1" applyFill="1" applyBorder="1"/>
    <xf numFmtId="0" fontId="2" fillId="0" borderId="25" xfId="0" applyFont="1" applyBorder="1" applyAlignment="1">
      <alignment horizontal="centerContinuous"/>
    </xf>
    <xf numFmtId="0" fontId="2" fillId="0" borderId="63" xfId="0" applyFont="1" applyBorder="1" applyAlignment="1">
      <alignment horizontal="centerContinuous"/>
    </xf>
    <xf numFmtId="0" fontId="0" fillId="17" borderId="30" xfId="0" applyFill="1" applyBorder="1" applyAlignment="1">
      <alignment horizontal="center"/>
    </xf>
    <xf numFmtId="0" fontId="2" fillId="17" borderId="7" xfId="0" applyFont="1" applyFill="1" applyBorder="1"/>
    <xf numFmtId="0" fontId="2" fillId="17" borderId="25" xfId="0" applyFont="1" applyFill="1" applyBorder="1"/>
    <xf numFmtId="0" fontId="2" fillId="17" borderId="32" xfId="0" applyFont="1" applyFill="1" applyBorder="1" applyAlignment="1">
      <alignment horizontal="centerContinuous"/>
    </xf>
    <xf numFmtId="0" fontId="2" fillId="0" borderId="32" xfId="0" applyFont="1" applyBorder="1" applyAlignment="1">
      <alignment horizontal="centerContinuous"/>
    </xf>
    <xf numFmtId="0" fontId="2" fillId="0" borderId="62" xfId="0" applyFont="1" applyBorder="1" applyAlignment="1">
      <alignment horizontal="center"/>
    </xf>
    <xf numFmtId="0" fontId="2" fillId="0" borderId="78" xfId="0" applyFont="1" applyBorder="1" applyAlignment="1">
      <alignment horizontal="centerContinuous"/>
    </xf>
    <xf numFmtId="0" fontId="2" fillId="0" borderId="49" xfId="0" applyFont="1" applyBorder="1" applyAlignment="1">
      <alignment horizontal="centerContinuous"/>
    </xf>
    <xf numFmtId="0" fontId="0" fillId="17" borderId="4" xfId="0" applyFill="1" applyBorder="1" applyAlignment="1">
      <alignment horizontal="center"/>
    </xf>
    <xf numFmtId="0" fontId="0" fillId="17" borderId="15" xfId="0" applyFill="1" applyBorder="1" applyAlignment="1">
      <alignment horizontal="centerContinuous"/>
    </xf>
    <xf numFmtId="0" fontId="0" fillId="17" borderId="5" xfId="0" applyFill="1" applyBorder="1" applyAlignment="1">
      <alignment horizontal="centerContinuous"/>
    </xf>
    <xf numFmtId="0" fontId="0" fillId="17" borderId="16" xfId="0" applyFill="1" applyBorder="1" applyAlignment="1">
      <alignment horizontal="centerContinuous"/>
    </xf>
    <xf numFmtId="0" fontId="2" fillId="17" borderId="4" xfId="0" applyFont="1" applyFill="1" applyBorder="1" applyAlignment="1">
      <alignment horizontal="center"/>
    </xf>
    <xf numFmtId="0" fontId="2" fillId="17" borderId="50" xfId="0" applyFont="1" applyFill="1" applyBorder="1" applyAlignment="1">
      <alignment horizontal="centerContinuous"/>
    </xf>
    <xf numFmtId="0" fontId="0" fillId="17" borderId="33" xfId="0" applyFill="1" applyBorder="1"/>
    <xf numFmtId="0" fontId="0" fillId="30" borderId="4" xfId="0" applyFill="1" applyBorder="1"/>
    <xf numFmtId="0" fontId="0" fillId="0" borderId="4" xfId="0" applyBorder="1" applyAlignment="1">
      <alignment horizontal="centerContinuous"/>
    </xf>
    <xf numFmtId="0" fontId="61" fillId="0" borderId="33" xfId="0" applyFont="1" applyBorder="1"/>
    <xf numFmtId="0" fontId="61" fillId="0" borderId="50" xfId="0" applyFont="1" applyBorder="1" applyAlignment="1">
      <alignment horizontal="centerContinuous"/>
    </xf>
    <xf numFmtId="0" fontId="61" fillId="0" borderId="33" xfId="0" applyFont="1" applyBorder="1" applyAlignment="1">
      <alignment horizontal="centerContinuous"/>
    </xf>
    <xf numFmtId="0" fontId="0" fillId="0" borderId="50" xfId="0" applyBorder="1" applyAlignment="1">
      <alignment horizontal="centerContinuous"/>
    </xf>
    <xf numFmtId="0" fontId="0" fillId="0" borderId="33" xfId="0" applyBorder="1" applyAlignment="1">
      <alignment horizontal="centerContinuous"/>
    </xf>
    <xf numFmtId="0" fontId="0" fillId="0" borderId="79" xfId="0" applyFill="1" applyBorder="1" applyAlignment="1">
      <alignment horizontal="centerContinuous"/>
    </xf>
    <xf numFmtId="0" fontId="0" fillId="0" borderId="80" xfId="0" applyBorder="1" applyAlignment="1">
      <alignment horizontal="centerContinuous"/>
    </xf>
    <xf numFmtId="0" fontId="2" fillId="0" borderId="16" xfId="0" applyFont="1" applyBorder="1" applyAlignment="1">
      <alignment horizontal="centerContinuous"/>
    </xf>
    <xf numFmtId="0" fontId="0" fillId="0" borderId="12" xfId="0" applyBorder="1"/>
    <xf numFmtId="0" fontId="0" fillId="0" borderId="11" xfId="0" applyBorder="1"/>
    <xf numFmtId="0" fontId="0" fillId="0" borderId="81" xfId="0" applyBorder="1"/>
    <xf numFmtId="0" fontId="0" fillId="67" borderId="14" xfId="0" applyFill="1" applyBorder="1" applyAlignment="1">
      <alignment horizontal="center"/>
    </xf>
    <xf numFmtId="0" fontId="0" fillId="67" borderId="3" xfId="0" applyFill="1" applyBorder="1" applyAlignment="1">
      <alignment horizontal="center"/>
    </xf>
    <xf numFmtId="0" fontId="0" fillId="68" borderId="18" xfId="0" applyFill="1" applyBorder="1" applyAlignment="1">
      <alignment horizontal="center"/>
    </xf>
    <xf numFmtId="0" fontId="2" fillId="0" borderId="7" xfId="0" applyFont="1" applyBorder="1" applyAlignment="1">
      <alignment horizontal="center"/>
    </xf>
    <xf numFmtId="0" fontId="0" fillId="0" borderId="49" xfId="0" applyBorder="1"/>
    <xf numFmtId="0" fontId="0" fillId="30" borderId="40" xfId="0" applyFill="1" applyBorder="1"/>
    <xf numFmtId="3" fontId="0" fillId="0" borderId="7" xfId="0" applyNumberFormat="1" applyBorder="1"/>
    <xf numFmtId="3" fontId="0" fillId="0" borderId="25" xfId="0" applyNumberFormat="1" applyBorder="1"/>
    <xf numFmtId="0" fontId="60" fillId="0" borderId="25" xfId="0" applyFont="1" applyBorder="1" applyAlignment="1">
      <alignment horizontal="right" vertical="center"/>
    </xf>
    <xf numFmtId="0" fontId="0" fillId="0" borderId="25" xfId="0" applyBorder="1"/>
    <xf numFmtId="0" fontId="0" fillId="0" borderId="63" xfId="0" applyBorder="1"/>
    <xf numFmtId="0" fontId="0" fillId="0" borderId="78" xfId="0" applyBorder="1"/>
    <xf numFmtId="0" fontId="2" fillId="69" borderId="9" xfId="0" applyFont="1" applyFill="1" applyBorder="1" applyAlignment="1">
      <alignment horizontal="center"/>
    </xf>
    <xf numFmtId="0" fontId="0" fillId="0" borderId="27" xfId="0" applyBorder="1"/>
    <xf numFmtId="0" fontId="0" fillId="30" borderId="44" xfId="0" applyFill="1" applyBorder="1"/>
    <xf numFmtId="0" fontId="0" fillId="0" borderId="26" xfId="0" applyBorder="1"/>
    <xf numFmtId="0" fontId="0" fillId="0" borderId="64" xfId="0" applyBorder="1"/>
    <xf numFmtId="0" fontId="0" fillId="0" borderId="82" xfId="0" applyBorder="1"/>
    <xf numFmtId="0" fontId="0" fillId="67" borderId="18" xfId="0" applyFill="1" applyBorder="1" applyAlignment="1">
      <alignment horizontal="center"/>
    </xf>
    <xf numFmtId="0" fontId="60" fillId="0" borderId="26" xfId="0" applyFont="1" applyBorder="1" applyAlignment="1">
      <alignment horizontal="right" vertical="center"/>
    </xf>
    <xf numFmtId="0" fontId="60" fillId="0" borderId="8" xfId="0" applyFont="1" applyBorder="1" applyAlignment="1">
      <alignment horizontal="right" vertical="center"/>
    </xf>
    <xf numFmtId="0" fontId="60" fillId="0" borderId="27" xfId="0" applyFont="1" applyBorder="1" applyAlignment="1">
      <alignment horizontal="right" vertical="center"/>
    </xf>
    <xf numFmtId="0" fontId="60" fillId="0" borderId="64" xfId="0" applyFont="1" applyBorder="1" applyAlignment="1">
      <alignment horizontal="right" vertical="center"/>
    </xf>
    <xf numFmtId="0" fontId="0" fillId="70" borderId="8" xfId="0" applyFill="1" applyBorder="1" applyAlignment="1">
      <alignment horizontal="center" vertical="center"/>
    </xf>
    <xf numFmtId="0" fontId="2" fillId="0" borderId="19" xfId="0" applyFont="1" applyBorder="1" applyAlignment="1">
      <alignment horizontal="center"/>
    </xf>
    <xf numFmtId="0" fontId="2" fillId="0" borderId="20" xfId="0" applyFont="1" applyBorder="1" applyAlignment="1">
      <alignment horizontal="center"/>
    </xf>
    <xf numFmtId="0" fontId="0" fillId="0" borderId="27" xfId="0" applyBorder="1" applyAlignment="1">
      <alignment horizontal="right"/>
    </xf>
    <xf numFmtId="0" fontId="0" fillId="71" borderId="3" xfId="0" applyFill="1" applyBorder="1" applyAlignment="1">
      <alignment horizontal="center"/>
    </xf>
    <xf numFmtId="0" fontId="0" fillId="68" borderId="3" xfId="0" applyFill="1" applyBorder="1" applyAlignment="1">
      <alignment horizontal="center"/>
    </xf>
    <xf numFmtId="0" fontId="0" fillId="0" borderId="27" xfId="0" applyFill="1" applyBorder="1" applyAlignment="1">
      <alignment horizontal="centerContinuous"/>
    </xf>
    <xf numFmtId="0" fontId="0" fillId="68" borderId="14" xfId="0" applyFill="1" applyBorder="1" applyAlignment="1">
      <alignment horizontal="center"/>
    </xf>
    <xf numFmtId="0" fontId="0" fillId="71" borderId="18" xfId="0" applyFill="1" applyBorder="1" applyAlignment="1">
      <alignment horizontal="center"/>
    </xf>
    <xf numFmtId="0" fontId="0" fillId="72" borderId="8" xfId="0" applyFill="1" applyBorder="1" applyAlignment="1">
      <alignment horizontal="center" vertical="center"/>
    </xf>
    <xf numFmtId="0" fontId="0" fillId="71" borderId="14" xfId="0" applyFill="1" applyBorder="1" applyAlignment="1">
      <alignment horizontal="center"/>
    </xf>
    <xf numFmtId="0" fontId="2" fillId="69" borderId="20" xfId="0" applyFont="1" applyFill="1" applyBorder="1" applyAlignment="1">
      <alignment horizontal="center"/>
    </xf>
    <xf numFmtId="0" fontId="0" fillId="0" borderId="23" xfId="0" applyBorder="1"/>
    <xf numFmtId="0" fontId="0" fillId="0" borderId="0" xfId="0" applyFill="1" applyBorder="1"/>
    <xf numFmtId="167" fontId="0" fillId="0" borderId="0" xfId="0" applyNumberFormat="1" applyFill="1" applyBorder="1" applyAlignment="1">
      <alignment horizontal="center"/>
    </xf>
    <xf numFmtId="0" fontId="0" fillId="0" borderId="23" xfId="0" applyFill="1" applyBorder="1" applyAlignment="1">
      <alignment horizontal="center" vertical="center"/>
    </xf>
    <xf numFmtId="0" fontId="2" fillId="0" borderId="23" xfId="0" applyFont="1" applyBorder="1" applyAlignment="1">
      <alignment horizontal="center"/>
    </xf>
    <xf numFmtId="0" fontId="0" fillId="67" borderId="12" xfId="0" applyFill="1" applyBorder="1" applyAlignment="1">
      <alignment horizontal="center"/>
    </xf>
    <xf numFmtId="0" fontId="0" fillId="67" borderId="2" xfId="0" applyFill="1" applyBorder="1" applyAlignment="1">
      <alignment horizontal="center"/>
    </xf>
    <xf numFmtId="0" fontId="0" fillId="68" borderId="11" xfId="0" applyFill="1" applyBorder="1" applyAlignment="1">
      <alignment horizontal="center"/>
    </xf>
    <xf numFmtId="0" fontId="0" fillId="0" borderId="83" xfId="0" applyBorder="1"/>
    <xf numFmtId="0" fontId="0" fillId="30" borderId="84" xfId="0" applyFill="1" applyBorder="1"/>
    <xf numFmtId="4" fontId="0" fillId="0" borderId="0" xfId="0" applyNumberFormat="1" applyFill="1" applyBorder="1" applyAlignment="1">
      <alignment horizontal="center"/>
    </xf>
    <xf numFmtId="0" fontId="48" fillId="0" borderId="0" xfId="0" applyFont="1" applyFill="1" applyBorder="1" applyAlignment="1">
      <alignment horizontal="center"/>
    </xf>
    <xf numFmtId="0" fontId="0" fillId="0" borderId="0" xfId="0" applyBorder="1" applyAlignment="1">
      <alignment horizontal="centerContinuous"/>
    </xf>
    <xf numFmtId="0" fontId="0" fillId="0" borderId="62" xfId="0" applyBorder="1" applyAlignment="1">
      <alignment horizontal="centerContinuous"/>
    </xf>
    <xf numFmtId="0" fontId="2" fillId="0" borderId="62" xfId="0" applyFont="1" applyBorder="1" applyAlignment="1">
      <alignment horizontal="centerContinuous"/>
    </xf>
    <xf numFmtId="0" fontId="0" fillId="0" borderId="0" xfId="0" applyAlignment="1">
      <alignment horizontal="left" indent="1"/>
    </xf>
    <xf numFmtId="0" fontId="2" fillId="0" borderId="2" xfId="0" applyFont="1" applyBorder="1" applyAlignment="1">
      <alignment horizontal="centerContinuous"/>
    </xf>
    <xf numFmtId="0" fontId="2" fillId="0" borderId="0" xfId="0" applyFont="1" applyBorder="1"/>
    <xf numFmtId="0" fontId="2" fillId="0" borderId="13" xfId="0" applyFont="1" applyBorder="1" applyAlignment="1">
      <alignment horizontal="centerContinuous"/>
    </xf>
    <xf numFmtId="0" fontId="2" fillId="0" borderId="3" xfId="0" applyFont="1" applyBorder="1" applyAlignment="1">
      <alignment horizontal="centerContinuous"/>
    </xf>
    <xf numFmtId="0" fontId="2" fillId="0" borderId="48" xfId="0" applyFont="1" applyBorder="1" applyAlignment="1">
      <alignment horizontal="centerContinuous"/>
    </xf>
    <xf numFmtId="0" fontId="2" fillId="0" borderId="18" xfId="0" applyFont="1" applyBorder="1" applyAlignment="1">
      <alignment horizontal="centerContinuous"/>
    </xf>
    <xf numFmtId="0" fontId="2" fillId="0" borderId="4" xfId="0" applyFont="1" applyBorder="1"/>
    <xf numFmtId="0" fontId="2" fillId="0" borderId="5" xfId="0" applyFont="1" applyBorder="1" applyAlignment="1">
      <alignment horizontal="centerContinuous"/>
    </xf>
    <xf numFmtId="0" fontId="2" fillId="0" borderId="85" xfId="0" applyFont="1" applyBorder="1" applyAlignment="1">
      <alignment horizontal="centerContinuous"/>
    </xf>
    <xf numFmtId="0" fontId="2" fillId="0" borderId="17" xfId="0" applyFont="1" applyBorder="1" applyAlignment="1">
      <alignment horizontal="centerContinuous"/>
    </xf>
    <xf numFmtId="0" fontId="0" fillId="0" borderId="43" xfId="0" applyFont="1" applyBorder="1" applyAlignment="1">
      <alignment horizontal="left"/>
    </xf>
    <xf numFmtId="9" fontId="0" fillId="0" borderId="42" xfId="2" applyFont="1" applyBorder="1" applyAlignment="1">
      <alignment horizontal="center"/>
    </xf>
    <xf numFmtId="9" fontId="0" fillId="0" borderId="86" xfId="2" applyFont="1" applyBorder="1" applyAlignment="1">
      <alignment horizontal="center"/>
    </xf>
    <xf numFmtId="0" fontId="2" fillId="0" borderId="43" xfId="0" applyFont="1" applyBorder="1" applyAlignment="1">
      <alignment horizontal="left"/>
    </xf>
    <xf numFmtId="9" fontId="62" fillId="0" borderId="52" xfId="2" applyFont="1" applyBorder="1" applyAlignment="1">
      <alignment horizontal="center"/>
    </xf>
    <xf numFmtId="169" fontId="1" fillId="0" borderId="38" xfId="2" applyNumberFormat="1" applyFont="1" applyBorder="1" applyAlignment="1">
      <alignment horizontal="center"/>
    </xf>
    <xf numFmtId="0" fontId="0" fillId="0" borderId="8" xfId="0" applyFont="1" applyBorder="1" applyAlignment="1">
      <alignment horizontal="left"/>
    </xf>
    <xf numFmtId="9" fontId="0" fillId="0" borderId="64" xfId="2" applyFont="1" applyBorder="1" applyAlignment="1">
      <alignment horizontal="center"/>
    </xf>
    <xf numFmtId="0" fontId="2" fillId="0" borderId="8" xfId="0" applyFont="1" applyBorder="1" applyAlignment="1">
      <alignment horizontal="left"/>
    </xf>
    <xf numFmtId="9" fontId="1" fillId="0" borderId="53" xfId="2" applyFont="1" applyBorder="1" applyAlignment="1">
      <alignment horizontal="center"/>
    </xf>
    <xf numFmtId="9" fontId="1" fillId="0" borderId="20" xfId="2" applyFont="1" applyBorder="1" applyAlignment="1">
      <alignment horizontal="center"/>
    </xf>
    <xf numFmtId="9" fontId="62" fillId="0" borderId="53" xfId="2" applyFont="1" applyBorder="1" applyAlignment="1">
      <alignment horizontal="center"/>
    </xf>
    <xf numFmtId="9" fontId="62" fillId="0" borderId="20" xfId="2" applyFont="1" applyBorder="1" applyAlignment="1">
      <alignment horizontal="center"/>
    </xf>
    <xf numFmtId="0" fontId="0" fillId="0" borderId="8" xfId="0" applyBorder="1" applyAlignment="1">
      <alignment horizontal="left"/>
    </xf>
    <xf numFmtId="169" fontId="62" fillId="0" borderId="9" xfId="2" applyNumberFormat="1" applyFont="1" applyBorder="1" applyAlignment="1">
      <alignment horizontal="center"/>
    </xf>
    <xf numFmtId="169" fontId="0" fillId="0" borderId="64" xfId="2" applyNumberFormat="1" applyFont="1" applyBorder="1" applyAlignment="1">
      <alignment horizontal="center"/>
    </xf>
    <xf numFmtId="9" fontId="62" fillId="0" borderId="9" xfId="2" applyFont="1" applyBorder="1" applyAlignment="1">
      <alignment horizontal="center"/>
    </xf>
    <xf numFmtId="169" fontId="0" fillId="0" borderId="9" xfId="2" applyNumberFormat="1" applyFont="1" applyBorder="1" applyAlignment="1">
      <alignment horizontal="center"/>
    </xf>
    <xf numFmtId="169" fontId="1" fillId="0" borderId="53" xfId="2" applyNumberFormat="1" applyFont="1" applyBorder="1" applyAlignment="1">
      <alignment horizontal="center"/>
    </xf>
    <xf numFmtId="169" fontId="62" fillId="0" borderId="20" xfId="2" applyNumberFormat="1" applyFont="1" applyBorder="1" applyAlignment="1">
      <alignment horizontal="center"/>
    </xf>
    <xf numFmtId="0" fontId="4" fillId="58" borderId="0" xfId="0" applyFont="1" applyFill="1" applyAlignment="1">
      <alignment horizontal="center" vertical="center" wrapText="1"/>
    </xf>
    <xf numFmtId="0" fontId="4" fillId="60" borderId="0" xfId="0" applyFont="1" applyFill="1" applyAlignment="1">
      <alignment horizontal="center" vertical="center" wrapText="1"/>
    </xf>
    <xf numFmtId="0" fontId="4" fillId="62" borderId="0" xfId="0" applyFont="1" applyFill="1" applyAlignment="1">
      <alignment horizontal="center" vertical="center"/>
    </xf>
    <xf numFmtId="0" fontId="4" fillId="23" borderId="0" xfId="0" applyFont="1" applyFill="1" applyAlignment="1">
      <alignment horizontal="center" vertical="center" wrapText="1"/>
    </xf>
  </cellXfs>
  <cellStyles count="2298">
    <cellStyle name="20% - Accent1 10" xfId="6"/>
    <cellStyle name="20% - Accent1 10 2" xfId="7"/>
    <cellStyle name="20% - Accent1 10 2 2" xfId="8"/>
    <cellStyle name="20% - Accent1 10 3" xfId="9"/>
    <cellStyle name="20% - Accent1 11" xfId="10"/>
    <cellStyle name="20% - Accent1 11 2" xfId="11"/>
    <cellStyle name="20% - Accent1 12" xfId="12"/>
    <cellStyle name="20% - Accent1 2" xfId="13"/>
    <cellStyle name="20% - Accent1 2 2" xfId="14"/>
    <cellStyle name="20% - Accent1 2 2 2" xfId="15"/>
    <cellStyle name="20% - Accent1 2 2 2 2" xfId="16"/>
    <cellStyle name="20% - Accent1 2 2 2 2 2" xfId="17"/>
    <cellStyle name="20% - Accent1 2 2 2 2 2 2" xfId="18"/>
    <cellStyle name="20% - Accent1 2 2 2 2 3" xfId="19"/>
    <cellStyle name="20% - Accent1 2 2 2 3" xfId="20"/>
    <cellStyle name="20% - Accent1 2 2 2 3 2" xfId="21"/>
    <cellStyle name="20% - Accent1 2 2 2 4" xfId="22"/>
    <cellStyle name="20% - Accent1 2 2 3" xfId="23"/>
    <cellStyle name="20% - Accent1 2 2 3 2" xfId="24"/>
    <cellStyle name="20% - Accent1 2 2 3 2 2" xfId="25"/>
    <cellStyle name="20% - Accent1 2 2 3 3" xfId="26"/>
    <cellStyle name="20% - Accent1 2 2 4" xfId="27"/>
    <cellStyle name="20% - Accent1 2 2 4 2" xfId="28"/>
    <cellStyle name="20% - Accent1 2 2 5" xfId="29"/>
    <cellStyle name="20% - Accent1 2 3" xfId="30"/>
    <cellStyle name="20% - Accent1 2 3 2" xfId="31"/>
    <cellStyle name="20% - Accent1 2 3 2 2" xfId="32"/>
    <cellStyle name="20% - Accent1 2 3 2 2 2" xfId="33"/>
    <cellStyle name="20% - Accent1 2 3 2 3" xfId="34"/>
    <cellStyle name="20% - Accent1 2 3 3" xfId="35"/>
    <cellStyle name="20% - Accent1 2 3 3 2" xfId="36"/>
    <cellStyle name="20% - Accent1 2 3 4" xfId="37"/>
    <cellStyle name="20% - Accent1 2 4" xfId="38"/>
    <cellStyle name="20% - Accent1 2 4 2" xfId="39"/>
    <cellStyle name="20% - Accent1 2 4 2 2" xfId="40"/>
    <cellStyle name="20% - Accent1 2 4 3" xfId="41"/>
    <cellStyle name="20% - Accent1 2 5" xfId="42"/>
    <cellStyle name="20% - Accent1 2 5 2" xfId="43"/>
    <cellStyle name="20% - Accent1 2 6" xfId="44"/>
    <cellStyle name="20% - Accent1 3" xfId="45"/>
    <cellStyle name="20% - Accent1 3 2" xfId="46"/>
    <cellStyle name="20% - Accent1 3 2 2" xfId="47"/>
    <cellStyle name="20% - Accent1 3 2 2 2" xfId="48"/>
    <cellStyle name="20% - Accent1 3 2 2 2 2" xfId="49"/>
    <cellStyle name="20% - Accent1 3 2 2 3" xfId="50"/>
    <cellStyle name="20% - Accent1 3 2 3" xfId="51"/>
    <cellStyle name="20% - Accent1 3 2 3 2" xfId="52"/>
    <cellStyle name="20% - Accent1 3 2 4" xfId="53"/>
    <cellStyle name="20% - Accent1 3 3" xfId="54"/>
    <cellStyle name="20% - Accent1 3 3 2" xfId="55"/>
    <cellStyle name="20% - Accent1 3 3 2 2" xfId="56"/>
    <cellStyle name="20% - Accent1 3 3 3" xfId="57"/>
    <cellStyle name="20% - Accent1 3 4" xfId="58"/>
    <cellStyle name="20% - Accent1 3 4 2" xfId="59"/>
    <cellStyle name="20% - Accent1 3 5" xfId="60"/>
    <cellStyle name="20% - Accent1 4" xfId="61"/>
    <cellStyle name="20% - Accent1 4 2" xfId="62"/>
    <cellStyle name="20% - Accent1 4 2 2" xfId="63"/>
    <cellStyle name="20% - Accent1 4 2 2 2" xfId="64"/>
    <cellStyle name="20% - Accent1 4 2 2 2 2" xfId="65"/>
    <cellStyle name="20% - Accent1 4 2 2 3" xfId="66"/>
    <cellStyle name="20% - Accent1 4 2 3" xfId="67"/>
    <cellStyle name="20% - Accent1 4 2 3 2" xfId="68"/>
    <cellStyle name="20% - Accent1 4 2 4" xfId="69"/>
    <cellStyle name="20% - Accent1 4 3" xfId="70"/>
    <cellStyle name="20% - Accent1 4 3 2" xfId="71"/>
    <cellStyle name="20% - Accent1 4 3 2 2" xfId="72"/>
    <cellStyle name="20% - Accent1 4 3 3" xfId="73"/>
    <cellStyle name="20% - Accent1 4 4" xfId="74"/>
    <cellStyle name="20% - Accent1 4 4 2" xfId="75"/>
    <cellStyle name="20% - Accent1 4 5" xfId="76"/>
    <cellStyle name="20% - Accent1 5" xfId="77"/>
    <cellStyle name="20% - Accent1 5 2" xfId="78"/>
    <cellStyle name="20% - Accent1 5 2 2" xfId="79"/>
    <cellStyle name="20% - Accent1 5 2 2 2" xfId="80"/>
    <cellStyle name="20% - Accent1 5 2 2 2 2" xfId="81"/>
    <cellStyle name="20% - Accent1 5 2 2 3" xfId="82"/>
    <cellStyle name="20% - Accent1 5 2 3" xfId="83"/>
    <cellStyle name="20% - Accent1 5 2 3 2" xfId="84"/>
    <cellStyle name="20% - Accent1 5 2 4" xfId="85"/>
    <cellStyle name="20% - Accent1 5 3" xfId="86"/>
    <cellStyle name="20% - Accent1 5 3 2" xfId="87"/>
    <cellStyle name="20% - Accent1 5 3 2 2" xfId="88"/>
    <cellStyle name="20% - Accent1 5 3 3" xfId="89"/>
    <cellStyle name="20% - Accent1 5 4" xfId="90"/>
    <cellStyle name="20% - Accent1 5 4 2" xfId="91"/>
    <cellStyle name="20% - Accent1 5 5" xfId="92"/>
    <cellStyle name="20% - Accent1 6" xfId="93"/>
    <cellStyle name="20% - Accent1 6 2" xfId="94"/>
    <cellStyle name="20% - Accent1 6 2 2" xfId="95"/>
    <cellStyle name="20% - Accent1 6 2 2 2" xfId="96"/>
    <cellStyle name="20% - Accent1 6 2 2 2 2" xfId="97"/>
    <cellStyle name="20% - Accent1 6 2 2 3" xfId="98"/>
    <cellStyle name="20% - Accent1 6 2 3" xfId="99"/>
    <cellStyle name="20% - Accent1 6 2 3 2" xfId="100"/>
    <cellStyle name="20% - Accent1 6 2 4" xfId="101"/>
    <cellStyle name="20% - Accent1 6 3" xfId="102"/>
    <cellStyle name="20% - Accent1 6 3 2" xfId="103"/>
    <cellStyle name="20% - Accent1 6 3 2 2" xfId="104"/>
    <cellStyle name="20% - Accent1 6 3 3" xfId="105"/>
    <cellStyle name="20% - Accent1 6 4" xfId="106"/>
    <cellStyle name="20% - Accent1 6 4 2" xfId="107"/>
    <cellStyle name="20% - Accent1 6 5" xfId="108"/>
    <cellStyle name="20% - Accent1 7" xfId="109"/>
    <cellStyle name="20% - Accent1 7 2" xfId="110"/>
    <cellStyle name="20% - Accent1 7 2 2" xfId="111"/>
    <cellStyle name="20% - Accent1 7 2 2 2" xfId="112"/>
    <cellStyle name="20% - Accent1 7 2 2 2 2" xfId="113"/>
    <cellStyle name="20% - Accent1 7 2 2 3" xfId="114"/>
    <cellStyle name="20% - Accent1 7 2 3" xfId="115"/>
    <cellStyle name="20% - Accent1 7 2 3 2" xfId="116"/>
    <cellStyle name="20% - Accent1 7 2 4" xfId="117"/>
    <cellStyle name="20% - Accent1 7 3" xfId="118"/>
    <cellStyle name="20% - Accent1 7 3 2" xfId="119"/>
    <cellStyle name="20% - Accent1 7 3 2 2" xfId="120"/>
    <cellStyle name="20% - Accent1 7 3 3" xfId="121"/>
    <cellStyle name="20% - Accent1 7 4" xfId="122"/>
    <cellStyle name="20% - Accent1 7 4 2" xfId="123"/>
    <cellStyle name="20% - Accent1 7 5" xfId="124"/>
    <cellStyle name="20% - Accent1 8" xfId="125"/>
    <cellStyle name="20% - Accent1 8 2" xfId="126"/>
    <cellStyle name="20% - Accent1 8 2 2" xfId="127"/>
    <cellStyle name="20% - Accent1 8 2 2 2" xfId="128"/>
    <cellStyle name="20% - Accent1 8 2 2 2 2" xfId="129"/>
    <cellStyle name="20% - Accent1 8 2 2 3" xfId="130"/>
    <cellStyle name="20% - Accent1 8 2 3" xfId="131"/>
    <cellStyle name="20% - Accent1 8 2 3 2" xfId="132"/>
    <cellStyle name="20% - Accent1 8 2 4" xfId="133"/>
    <cellStyle name="20% - Accent1 8 3" xfId="134"/>
    <cellStyle name="20% - Accent1 8 3 2" xfId="135"/>
    <cellStyle name="20% - Accent1 8 3 2 2" xfId="136"/>
    <cellStyle name="20% - Accent1 8 3 3" xfId="137"/>
    <cellStyle name="20% - Accent1 8 4" xfId="138"/>
    <cellStyle name="20% - Accent1 8 4 2" xfId="139"/>
    <cellStyle name="20% - Accent1 8 5" xfId="140"/>
    <cellStyle name="20% - Accent1 9" xfId="141"/>
    <cellStyle name="20% - Accent1 9 2" xfId="142"/>
    <cellStyle name="20% - Accent1 9 2 2" xfId="143"/>
    <cellStyle name="20% - Accent1 9 2 2 2" xfId="144"/>
    <cellStyle name="20% - Accent1 9 2 3" xfId="145"/>
    <cellStyle name="20% - Accent1 9 3" xfId="146"/>
    <cellStyle name="20% - Accent1 9 3 2" xfId="147"/>
    <cellStyle name="20% - Accent1 9 4" xfId="148"/>
    <cellStyle name="20% - Accent2 10" xfId="149"/>
    <cellStyle name="20% - Accent2 10 2" xfId="150"/>
    <cellStyle name="20% - Accent2 10 2 2" xfId="151"/>
    <cellStyle name="20% - Accent2 10 3" xfId="152"/>
    <cellStyle name="20% - Accent2 11" xfId="153"/>
    <cellStyle name="20% - Accent2 11 2" xfId="154"/>
    <cellStyle name="20% - Accent2 12" xfId="155"/>
    <cellStyle name="20% - Accent2 2" xfId="156"/>
    <cellStyle name="20% - Accent2 2 2" xfId="157"/>
    <cellStyle name="20% - Accent2 2 2 2" xfId="158"/>
    <cellStyle name="20% - Accent2 2 2 2 2" xfId="159"/>
    <cellStyle name="20% - Accent2 2 2 2 2 2" xfId="160"/>
    <cellStyle name="20% - Accent2 2 2 2 2 2 2" xfId="161"/>
    <cellStyle name="20% - Accent2 2 2 2 2 3" xfId="162"/>
    <cellStyle name="20% - Accent2 2 2 2 3" xfId="163"/>
    <cellStyle name="20% - Accent2 2 2 2 3 2" xfId="164"/>
    <cellStyle name="20% - Accent2 2 2 2 4" xfId="165"/>
    <cellStyle name="20% - Accent2 2 2 3" xfId="166"/>
    <cellStyle name="20% - Accent2 2 2 3 2" xfId="167"/>
    <cellStyle name="20% - Accent2 2 2 3 2 2" xfId="168"/>
    <cellStyle name="20% - Accent2 2 2 3 3" xfId="169"/>
    <cellStyle name="20% - Accent2 2 2 4" xfId="170"/>
    <cellStyle name="20% - Accent2 2 2 4 2" xfId="171"/>
    <cellStyle name="20% - Accent2 2 2 5" xfId="172"/>
    <cellStyle name="20% - Accent2 2 3" xfId="173"/>
    <cellStyle name="20% - Accent2 2 3 2" xfId="174"/>
    <cellStyle name="20% - Accent2 2 3 2 2" xfId="175"/>
    <cellStyle name="20% - Accent2 2 3 2 2 2" xfId="176"/>
    <cellStyle name="20% - Accent2 2 3 2 3" xfId="177"/>
    <cellStyle name="20% - Accent2 2 3 3" xfId="178"/>
    <cellStyle name="20% - Accent2 2 3 3 2" xfId="179"/>
    <cellStyle name="20% - Accent2 2 3 4" xfId="180"/>
    <cellStyle name="20% - Accent2 2 4" xfId="181"/>
    <cellStyle name="20% - Accent2 2 4 2" xfId="182"/>
    <cellStyle name="20% - Accent2 2 4 2 2" xfId="183"/>
    <cellStyle name="20% - Accent2 2 4 3" xfId="184"/>
    <cellStyle name="20% - Accent2 2 5" xfId="185"/>
    <cellStyle name="20% - Accent2 2 5 2" xfId="186"/>
    <cellStyle name="20% - Accent2 2 6" xfId="187"/>
    <cellStyle name="20% - Accent2 3" xfId="188"/>
    <cellStyle name="20% - Accent2 3 2" xfId="189"/>
    <cellStyle name="20% - Accent2 3 2 2" xfId="190"/>
    <cellStyle name="20% - Accent2 3 2 2 2" xfId="191"/>
    <cellStyle name="20% - Accent2 3 2 2 2 2" xfId="192"/>
    <cellStyle name="20% - Accent2 3 2 2 3" xfId="193"/>
    <cellStyle name="20% - Accent2 3 2 3" xfId="194"/>
    <cellStyle name="20% - Accent2 3 2 3 2" xfId="195"/>
    <cellStyle name="20% - Accent2 3 2 4" xfId="196"/>
    <cellStyle name="20% - Accent2 3 3" xfId="197"/>
    <cellStyle name="20% - Accent2 3 3 2" xfId="198"/>
    <cellStyle name="20% - Accent2 3 3 2 2" xfId="199"/>
    <cellStyle name="20% - Accent2 3 3 3" xfId="200"/>
    <cellStyle name="20% - Accent2 3 4" xfId="201"/>
    <cellStyle name="20% - Accent2 3 4 2" xfId="202"/>
    <cellStyle name="20% - Accent2 3 5" xfId="203"/>
    <cellStyle name="20% - Accent2 4" xfId="204"/>
    <cellStyle name="20% - Accent2 4 2" xfId="205"/>
    <cellStyle name="20% - Accent2 4 2 2" xfId="206"/>
    <cellStyle name="20% - Accent2 4 2 2 2" xfId="207"/>
    <cellStyle name="20% - Accent2 4 2 2 2 2" xfId="208"/>
    <cellStyle name="20% - Accent2 4 2 2 3" xfId="209"/>
    <cellStyle name="20% - Accent2 4 2 3" xfId="210"/>
    <cellStyle name="20% - Accent2 4 2 3 2" xfId="211"/>
    <cellStyle name="20% - Accent2 4 2 4" xfId="212"/>
    <cellStyle name="20% - Accent2 4 3" xfId="213"/>
    <cellStyle name="20% - Accent2 4 3 2" xfId="214"/>
    <cellStyle name="20% - Accent2 4 3 2 2" xfId="215"/>
    <cellStyle name="20% - Accent2 4 3 3" xfId="216"/>
    <cellStyle name="20% - Accent2 4 4" xfId="217"/>
    <cellStyle name="20% - Accent2 4 4 2" xfId="218"/>
    <cellStyle name="20% - Accent2 4 5" xfId="219"/>
    <cellStyle name="20% - Accent2 5" xfId="220"/>
    <cellStyle name="20% - Accent2 5 2" xfId="221"/>
    <cellStyle name="20% - Accent2 5 2 2" xfId="222"/>
    <cellStyle name="20% - Accent2 5 2 2 2" xfId="223"/>
    <cellStyle name="20% - Accent2 5 2 2 2 2" xfId="224"/>
    <cellStyle name="20% - Accent2 5 2 2 3" xfId="225"/>
    <cellStyle name="20% - Accent2 5 2 3" xfId="226"/>
    <cellStyle name="20% - Accent2 5 2 3 2" xfId="227"/>
    <cellStyle name="20% - Accent2 5 2 4" xfId="228"/>
    <cellStyle name="20% - Accent2 5 3" xfId="229"/>
    <cellStyle name="20% - Accent2 5 3 2" xfId="230"/>
    <cellStyle name="20% - Accent2 5 3 2 2" xfId="231"/>
    <cellStyle name="20% - Accent2 5 3 3" xfId="232"/>
    <cellStyle name="20% - Accent2 5 4" xfId="233"/>
    <cellStyle name="20% - Accent2 5 4 2" xfId="234"/>
    <cellStyle name="20% - Accent2 5 5" xfId="235"/>
    <cellStyle name="20% - Accent2 6" xfId="236"/>
    <cellStyle name="20% - Accent2 6 2" xfId="237"/>
    <cellStyle name="20% - Accent2 6 2 2" xfId="238"/>
    <cellStyle name="20% - Accent2 6 2 2 2" xfId="239"/>
    <cellStyle name="20% - Accent2 6 2 2 2 2" xfId="240"/>
    <cellStyle name="20% - Accent2 6 2 2 3" xfId="241"/>
    <cellStyle name="20% - Accent2 6 2 3" xfId="242"/>
    <cellStyle name="20% - Accent2 6 2 3 2" xfId="243"/>
    <cellStyle name="20% - Accent2 6 2 4" xfId="244"/>
    <cellStyle name="20% - Accent2 6 3" xfId="245"/>
    <cellStyle name="20% - Accent2 6 3 2" xfId="246"/>
    <cellStyle name="20% - Accent2 6 3 2 2" xfId="247"/>
    <cellStyle name="20% - Accent2 6 3 3" xfId="248"/>
    <cellStyle name="20% - Accent2 6 4" xfId="249"/>
    <cellStyle name="20% - Accent2 6 4 2" xfId="250"/>
    <cellStyle name="20% - Accent2 6 5" xfId="251"/>
    <cellStyle name="20% - Accent2 7" xfId="252"/>
    <cellStyle name="20% - Accent2 7 2" xfId="253"/>
    <cellStyle name="20% - Accent2 7 2 2" xfId="254"/>
    <cellStyle name="20% - Accent2 7 2 2 2" xfId="255"/>
    <cellStyle name="20% - Accent2 7 2 2 2 2" xfId="256"/>
    <cellStyle name="20% - Accent2 7 2 2 3" xfId="257"/>
    <cellStyle name="20% - Accent2 7 2 3" xfId="258"/>
    <cellStyle name="20% - Accent2 7 2 3 2" xfId="259"/>
    <cellStyle name="20% - Accent2 7 2 4" xfId="260"/>
    <cellStyle name="20% - Accent2 7 3" xfId="261"/>
    <cellStyle name="20% - Accent2 7 3 2" xfId="262"/>
    <cellStyle name="20% - Accent2 7 3 2 2" xfId="263"/>
    <cellStyle name="20% - Accent2 7 3 3" xfId="264"/>
    <cellStyle name="20% - Accent2 7 4" xfId="265"/>
    <cellStyle name="20% - Accent2 7 4 2" xfId="266"/>
    <cellStyle name="20% - Accent2 7 5" xfId="267"/>
    <cellStyle name="20% - Accent2 8" xfId="268"/>
    <cellStyle name="20% - Accent2 8 2" xfId="269"/>
    <cellStyle name="20% - Accent2 8 2 2" xfId="270"/>
    <cellStyle name="20% - Accent2 8 2 2 2" xfId="271"/>
    <cellStyle name="20% - Accent2 8 2 2 2 2" xfId="272"/>
    <cellStyle name="20% - Accent2 8 2 2 3" xfId="273"/>
    <cellStyle name="20% - Accent2 8 2 3" xfId="274"/>
    <cellStyle name="20% - Accent2 8 2 3 2" xfId="275"/>
    <cellStyle name="20% - Accent2 8 2 4" xfId="276"/>
    <cellStyle name="20% - Accent2 8 3" xfId="277"/>
    <cellStyle name="20% - Accent2 8 3 2" xfId="278"/>
    <cellStyle name="20% - Accent2 8 3 2 2" xfId="279"/>
    <cellStyle name="20% - Accent2 8 3 3" xfId="280"/>
    <cellStyle name="20% - Accent2 8 4" xfId="281"/>
    <cellStyle name="20% - Accent2 8 4 2" xfId="282"/>
    <cellStyle name="20% - Accent2 8 5" xfId="283"/>
    <cellStyle name="20% - Accent2 9" xfId="284"/>
    <cellStyle name="20% - Accent2 9 2" xfId="285"/>
    <cellStyle name="20% - Accent2 9 2 2" xfId="286"/>
    <cellStyle name="20% - Accent2 9 2 2 2" xfId="287"/>
    <cellStyle name="20% - Accent2 9 2 3" xfId="288"/>
    <cellStyle name="20% - Accent2 9 3" xfId="289"/>
    <cellStyle name="20% - Accent2 9 3 2" xfId="290"/>
    <cellStyle name="20% - Accent2 9 4" xfId="291"/>
    <cellStyle name="20% - Accent3 10" xfId="292"/>
    <cellStyle name="20% - Accent3 10 2" xfId="293"/>
    <cellStyle name="20% - Accent3 10 2 2" xfId="294"/>
    <cellStyle name="20% - Accent3 10 3" xfId="295"/>
    <cellStyle name="20% - Accent3 11" xfId="296"/>
    <cellStyle name="20% - Accent3 11 2" xfId="297"/>
    <cellStyle name="20% - Accent3 12" xfId="298"/>
    <cellStyle name="20% - Accent3 2" xfId="299"/>
    <cellStyle name="20% - Accent3 2 2" xfId="300"/>
    <cellStyle name="20% - Accent3 2 2 2" xfId="301"/>
    <cellStyle name="20% - Accent3 2 2 2 2" xfId="302"/>
    <cellStyle name="20% - Accent3 2 2 2 2 2" xfId="303"/>
    <cellStyle name="20% - Accent3 2 2 2 2 2 2" xfId="304"/>
    <cellStyle name="20% - Accent3 2 2 2 2 3" xfId="305"/>
    <cellStyle name="20% - Accent3 2 2 2 3" xfId="306"/>
    <cellStyle name="20% - Accent3 2 2 2 3 2" xfId="307"/>
    <cellStyle name="20% - Accent3 2 2 2 4" xfId="308"/>
    <cellStyle name="20% - Accent3 2 2 3" xfId="309"/>
    <cellStyle name="20% - Accent3 2 2 3 2" xfId="310"/>
    <cellStyle name="20% - Accent3 2 2 3 2 2" xfId="311"/>
    <cellStyle name="20% - Accent3 2 2 3 3" xfId="312"/>
    <cellStyle name="20% - Accent3 2 2 4" xfId="313"/>
    <cellStyle name="20% - Accent3 2 2 4 2" xfId="314"/>
    <cellStyle name="20% - Accent3 2 2 5" xfId="315"/>
    <cellStyle name="20% - Accent3 2 3" xfId="316"/>
    <cellStyle name="20% - Accent3 2 3 2" xfId="317"/>
    <cellStyle name="20% - Accent3 2 3 2 2" xfId="318"/>
    <cellStyle name="20% - Accent3 2 3 2 2 2" xfId="319"/>
    <cellStyle name="20% - Accent3 2 3 2 3" xfId="320"/>
    <cellStyle name="20% - Accent3 2 3 3" xfId="321"/>
    <cellStyle name="20% - Accent3 2 3 3 2" xfId="322"/>
    <cellStyle name="20% - Accent3 2 3 4" xfId="323"/>
    <cellStyle name="20% - Accent3 2 4" xfId="324"/>
    <cellStyle name="20% - Accent3 2 4 2" xfId="325"/>
    <cellStyle name="20% - Accent3 2 4 2 2" xfId="326"/>
    <cellStyle name="20% - Accent3 2 4 3" xfId="327"/>
    <cellStyle name="20% - Accent3 2 5" xfId="328"/>
    <cellStyle name="20% - Accent3 2 5 2" xfId="329"/>
    <cellStyle name="20% - Accent3 2 6" xfId="330"/>
    <cellStyle name="20% - Accent3 3" xfId="331"/>
    <cellStyle name="20% - Accent3 3 2" xfId="332"/>
    <cellStyle name="20% - Accent3 3 2 2" xfId="333"/>
    <cellStyle name="20% - Accent3 3 2 2 2" xfId="334"/>
    <cellStyle name="20% - Accent3 3 2 2 2 2" xfId="335"/>
    <cellStyle name="20% - Accent3 3 2 2 3" xfId="336"/>
    <cellStyle name="20% - Accent3 3 2 3" xfId="337"/>
    <cellStyle name="20% - Accent3 3 2 3 2" xfId="338"/>
    <cellStyle name="20% - Accent3 3 2 4" xfId="339"/>
    <cellStyle name="20% - Accent3 3 3" xfId="340"/>
    <cellStyle name="20% - Accent3 3 3 2" xfId="341"/>
    <cellStyle name="20% - Accent3 3 3 2 2" xfId="342"/>
    <cellStyle name="20% - Accent3 3 3 3" xfId="343"/>
    <cellStyle name="20% - Accent3 3 4" xfId="344"/>
    <cellStyle name="20% - Accent3 3 4 2" xfId="345"/>
    <cellStyle name="20% - Accent3 3 5" xfId="346"/>
    <cellStyle name="20% - Accent3 4" xfId="347"/>
    <cellStyle name="20% - Accent3 4 2" xfId="348"/>
    <cellStyle name="20% - Accent3 4 2 2" xfId="349"/>
    <cellStyle name="20% - Accent3 4 2 2 2" xfId="350"/>
    <cellStyle name="20% - Accent3 4 2 2 2 2" xfId="351"/>
    <cellStyle name="20% - Accent3 4 2 2 3" xfId="352"/>
    <cellStyle name="20% - Accent3 4 2 3" xfId="353"/>
    <cellStyle name="20% - Accent3 4 2 3 2" xfId="354"/>
    <cellStyle name="20% - Accent3 4 2 4" xfId="355"/>
    <cellStyle name="20% - Accent3 4 3" xfId="356"/>
    <cellStyle name="20% - Accent3 4 3 2" xfId="357"/>
    <cellStyle name="20% - Accent3 4 3 2 2" xfId="358"/>
    <cellStyle name="20% - Accent3 4 3 3" xfId="359"/>
    <cellStyle name="20% - Accent3 4 4" xfId="360"/>
    <cellStyle name="20% - Accent3 4 4 2" xfId="361"/>
    <cellStyle name="20% - Accent3 4 5" xfId="362"/>
    <cellStyle name="20% - Accent3 5" xfId="363"/>
    <cellStyle name="20% - Accent3 5 2" xfId="364"/>
    <cellStyle name="20% - Accent3 5 2 2" xfId="365"/>
    <cellStyle name="20% - Accent3 5 2 2 2" xfId="366"/>
    <cellStyle name="20% - Accent3 5 2 2 2 2" xfId="367"/>
    <cellStyle name="20% - Accent3 5 2 2 3" xfId="368"/>
    <cellStyle name="20% - Accent3 5 2 3" xfId="369"/>
    <cellStyle name="20% - Accent3 5 2 3 2" xfId="370"/>
    <cellStyle name="20% - Accent3 5 2 4" xfId="371"/>
    <cellStyle name="20% - Accent3 5 3" xfId="372"/>
    <cellStyle name="20% - Accent3 5 3 2" xfId="373"/>
    <cellStyle name="20% - Accent3 5 3 2 2" xfId="374"/>
    <cellStyle name="20% - Accent3 5 3 3" xfId="375"/>
    <cellStyle name="20% - Accent3 5 4" xfId="376"/>
    <cellStyle name="20% - Accent3 5 4 2" xfId="377"/>
    <cellStyle name="20% - Accent3 5 5" xfId="378"/>
    <cellStyle name="20% - Accent3 6" xfId="379"/>
    <cellStyle name="20% - Accent3 6 2" xfId="380"/>
    <cellStyle name="20% - Accent3 6 2 2" xfId="381"/>
    <cellStyle name="20% - Accent3 6 2 2 2" xfId="382"/>
    <cellStyle name="20% - Accent3 6 2 2 2 2" xfId="383"/>
    <cellStyle name="20% - Accent3 6 2 2 3" xfId="384"/>
    <cellStyle name="20% - Accent3 6 2 3" xfId="385"/>
    <cellStyle name="20% - Accent3 6 2 3 2" xfId="386"/>
    <cellStyle name="20% - Accent3 6 2 4" xfId="387"/>
    <cellStyle name="20% - Accent3 6 3" xfId="388"/>
    <cellStyle name="20% - Accent3 6 3 2" xfId="389"/>
    <cellStyle name="20% - Accent3 6 3 2 2" xfId="390"/>
    <cellStyle name="20% - Accent3 6 3 3" xfId="391"/>
    <cellStyle name="20% - Accent3 6 4" xfId="392"/>
    <cellStyle name="20% - Accent3 6 4 2" xfId="393"/>
    <cellStyle name="20% - Accent3 6 5" xfId="394"/>
    <cellStyle name="20% - Accent3 7" xfId="395"/>
    <cellStyle name="20% - Accent3 7 2" xfId="396"/>
    <cellStyle name="20% - Accent3 7 2 2" xfId="397"/>
    <cellStyle name="20% - Accent3 7 2 2 2" xfId="398"/>
    <cellStyle name="20% - Accent3 7 2 2 2 2" xfId="399"/>
    <cellStyle name="20% - Accent3 7 2 2 3" xfId="400"/>
    <cellStyle name="20% - Accent3 7 2 3" xfId="401"/>
    <cellStyle name="20% - Accent3 7 2 3 2" xfId="402"/>
    <cellStyle name="20% - Accent3 7 2 4" xfId="403"/>
    <cellStyle name="20% - Accent3 7 3" xfId="404"/>
    <cellStyle name="20% - Accent3 7 3 2" xfId="405"/>
    <cellStyle name="20% - Accent3 7 3 2 2" xfId="406"/>
    <cellStyle name="20% - Accent3 7 3 3" xfId="407"/>
    <cellStyle name="20% - Accent3 7 4" xfId="408"/>
    <cellStyle name="20% - Accent3 7 4 2" xfId="409"/>
    <cellStyle name="20% - Accent3 7 5" xfId="410"/>
    <cellStyle name="20% - Accent3 8" xfId="411"/>
    <cellStyle name="20% - Accent3 8 2" xfId="412"/>
    <cellStyle name="20% - Accent3 8 2 2" xfId="413"/>
    <cellStyle name="20% - Accent3 8 2 2 2" xfId="414"/>
    <cellStyle name="20% - Accent3 8 2 2 2 2" xfId="415"/>
    <cellStyle name="20% - Accent3 8 2 2 3" xfId="416"/>
    <cellStyle name="20% - Accent3 8 2 3" xfId="417"/>
    <cellStyle name="20% - Accent3 8 2 3 2" xfId="418"/>
    <cellStyle name="20% - Accent3 8 2 4" xfId="419"/>
    <cellStyle name="20% - Accent3 8 3" xfId="420"/>
    <cellStyle name="20% - Accent3 8 3 2" xfId="421"/>
    <cellStyle name="20% - Accent3 8 3 2 2" xfId="422"/>
    <cellStyle name="20% - Accent3 8 3 3" xfId="423"/>
    <cellStyle name="20% - Accent3 8 4" xfId="424"/>
    <cellStyle name="20% - Accent3 8 4 2" xfId="425"/>
    <cellStyle name="20% - Accent3 8 5" xfId="426"/>
    <cellStyle name="20% - Accent3 9" xfId="427"/>
    <cellStyle name="20% - Accent3 9 2" xfId="428"/>
    <cellStyle name="20% - Accent3 9 2 2" xfId="429"/>
    <cellStyle name="20% - Accent3 9 2 2 2" xfId="430"/>
    <cellStyle name="20% - Accent3 9 2 3" xfId="431"/>
    <cellStyle name="20% - Accent3 9 3" xfId="432"/>
    <cellStyle name="20% - Accent3 9 3 2" xfId="433"/>
    <cellStyle name="20% - Accent3 9 4" xfId="434"/>
    <cellStyle name="20% - Accent4 10" xfId="435"/>
    <cellStyle name="20% - Accent4 10 2" xfId="436"/>
    <cellStyle name="20% - Accent4 10 2 2" xfId="437"/>
    <cellStyle name="20% - Accent4 10 3" xfId="438"/>
    <cellStyle name="20% - Accent4 11" xfId="439"/>
    <cellStyle name="20% - Accent4 11 2" xfId="440"/>
    <cellStyle name="20% - Accent4 12" xfId="441"/>
    <cellStyle name="20% - Accent4 2" xfId="442"/>
    <cellStyle name="20% - Accent4 2 2" xfId="443"/>
    <cellStyle name="20% - Accent4 2 2 2" xfId="444"/>
    <cellStyle name="20% - Accent4 2 2 2 2" xfId="445"/>
    <cellStyle name="20% - Accent4 2 2 2 2 2" xfId="446"/>
    <cellStyle name="20% - Accent4 2 2 2 2 2 2" xfId="447"/>
    <cellStyle name="20% - Accent4 2 2 2 2 3" xfId="448"/>
    <cellStyle name="20% - Accent4 2 2 2 3" xfId="449"/>
    <cellStyle name="20% - Accent4 2 2 2 3 2" xfId="450"/>
    <cellStyle name="20% - Accent4 2 2 2 4" xfId="451"/>
    <cellStyle name="20% - Accent4 2 2 3" xfId="452"/>
    <cellStyle name="20% - Accent4 2 2 3 2" xfId="453"/>
    <cellStyle name="20% - Accent4 2 2 3 2 2" xfId="454"/>
    <cellStyle name="20% - Accent4 2 2 3 3" xfId="455"/>
    <cellStyle name="20% - Accent4 2 2 4" xfId="456"/>
    <cellStyle name="20% - Accent4 2 2 4 2" xfId="457"/>
    <cellStyle name="20% - Accent4 2 2 5" xfId="458"/>
    <cellStyle name="20% - Accent4 2 3" xfId="459"/>
    <cellStyle name="20% - Accent4 2 3 2" xfId="460"/>
    <cellStyle name="20% - Accent4 2 3 2 2" xfId="461"/>
    <cellStyle name="20% - Accent4 2 3 2 2 2" xfId="462"/>
    <cellStyle name="20% - Accent4 2 3 2 3" xfId="463"/>
    <cellStyle name="20% - Accent4 2 3 3" xfId="464"/>
    <cellStyle name="20% - Accent4 2 3 3 2" xfId="465"/>
    <cellStyle name="20% - Accent4 2 3 4" xfId="466"/>
    <cellStyle name="20% - Accent4 2 4" xfId="467"/>
    <cellStyle name="20% - Accent4 2 4 2" xfId="468"/>
    <cellStyle name="20% - Accent4 2 4 2 2" xfId="469"/>
    <cellStyle name="20% - Accent4 2 4 3" xfId="470"/>
    <cellStyle name="20% - Accent4 2 5" xfId="471"/>
    <cellStyle name="20% - Accent4 2 5 2" xfId="472"/>
    <cellStyle name="20% - Accent4 2 6" xfId="473"/>
    <cellStyle name="20% - Accent4 3" xfId="474"/>
    <cellStyle name="20% - Accent4 3 2" xfId="475"/>
    <cellStyle name="20% - Accent4 3 2 2" xfId="476"/>
    <cellStyle name="20% - Accent4 3 2 2 2" xfId="477"/>
    <cellStyle name="20% - Accent4 3 2 2 2 2" xfId="478"/>
    <cellStyle name="20% - Accent4 3 2 2 3" xfId="479"/>
    <cellStyle name="20% - Accent4 3 2 3" xfId="480"/>
    <cellStyle name="20% - Accent4 3 2 3 2" xfId="481"/>
    <cellStyle name="20% - Accent4 3 2 4" xfId="482"/>
    <cellStyle name="20% - Accent4 3 3" xfId="483"/>
    <cellStyle name="20% - Accent4 3 3 2" xfId="484"/>
    <cellStyle name="20% - Accent4 3 3 2 2" xfId="485"/>
    <cellStyle name="20% - Accent4 3 3 3" xfId="486"/>
    <cellStyle name="20% - Accent4 3 4" xfId="487"/>
    <cellStyle name="20% - Accent4 3 4 2" xfId="488"/>
    <cellStyle name="20% - Accent4 3 5" xfId="489"/>
    <cellStyle name="20% - Accent4 4" xfId="490"/>
    <cellStyle name="20% - Accent4 4 2" xfId="491"/>
    <cellStyle name="20% - Accent4 4 2 2" xfId="492"/>
    <cellStyle name="20% - Accent4 4 2 2 2" xfId="493"/>
    <cellStyle name="20% - Accent4 4 2 2 2 2" xfId="494"/>
    <cellStyle name="20% - Accent4 4 2 2 3" xfId="495"/>
    <cellStyle name="20% - Accent4 4 2 3" xfId="496"/>
    <cellStyle name="20% - Accent4 4 2 3 2" xfId="497"/>
    <cellStyle name="20% - Accent4 4 2 4" xfId="498"/>
    <cellStyle name="20% - Accent4 4 3" xfId="499"/>
    <cellStyle name="20% - Accent4 4 3 2" xfId="500"/>
    <cellStyle name="20% - Accent4 4 3 2 2" xfId="501"/>
    <cellStyle name="20% - Accent4 4 3 3" xfId="502"/>
    <cellStyle name="20% - Accent4 4 4" xfId="503"/>
    <cellStyle name="20% - Accent4 4 4 2" xfId="504"/>
    <cellStyle name="20% - Accent4 4 5" xfId="505"/>
    <cellStyle name="20% - Accent4 5" xfId="506"/>
    <cellStyle name="20% - Accent4 5 2" xfId="507"/>
    <cellStyle name="20% - Accent4 5 2 2" xfId="508"/>
    <cellStyle name="20% - Accent4 5 2 2 2" xfId="509"/>
    <cellStyle name="20% - Accent4 5 2 2 2 2" xfId="510"/>
    <cellStyle name="20% - Accent4 5 2 2 3" xfId="511"/>
    <cellStyle name="20% - Accent4 5 2 3" xfId="512"/>
    <cellStyle name="20% - Accent4 5 2 3 2" xfId="513"/>
    <cellStyle name="20% - Accent4 5 2 4" xfId="514"/>
    <cellStyle name="20% - Accent4 5 3" xfId="515"/>
    <cellStyle name="20% - Accent4 5 3 2" xfId="516"/>
    <cellStyle name="20% - Accent4 5 3 2 2" xfId="517"/>
    <cellStyle name="20% - Accent4 5 3 3" xfId="518"/>
    <cellStyle name="20% - Accent4 5 4" xfId="519"/>
    <cellStyle name="20% - Accent4 5 4 2" xfId="520"/>
    <cellStyle name="20% - Accent4 5 5" xfId="521"/>
    <cellStyle name="20% - Accent4 6" xfId="522"/>
    <cellStyle name="20% - Accent4 6 2" xfId="523"/>
    <cellStyle name="20% - Accent4 6 2 2" xfId="524"/>
    <cellStyle name="20% - Accent4 6 2 2 2" xfId="525"/>
    <cellStyle name="20% - Accent4 6 2 2 2 2" xfId="526"/>
    <cellStyle name="20% - Accent4 6 2 2 3" xfId="527"/>
    <cellStyle name="20% - Accent4 6 2 3" xfId="528"/>
    <cellStyle name="20% - Accent4 6 2 3 2" xfId="529"/>
    <cellStyle name="20% - Accent4 6 2 4" xfId="530"/>
    <cellStyle name="20% - Accent4 6 3" xfId="531"/>
    <cellStyle name="20% - Accent4 6 3 2" xfId="532"/>
    <cellStyle name="20% - Accent4 6 3 2 2" xfId="533"/>
    <cellStyle name="20% - Accent4 6 3 3" xfId="534"/>
    <cellStyle name="20% - Accent4 6 4" xfId="535"/>
    <cellStyle name="20% - Accent4 6 4 2" xfId="536"/>
    <cellStyle name="20% - Accent4 6 5" xfId="537"/>
    <cellStyle name="20% - Accent4 7" xfId="538"/>
    <cellStyle name="20% - Accent4 7 2" xfId="539"/>
    <cellStyle name="20% - Accent4 7 2 2" xfId="540"/>
    <cellStyle name="20% - Accent4 7 2 2 2" xfId="541"/>
    <cellStyle name="20% - Accent4 7 2 2 2 2" xfId="542"/>
    <cellStyle name="20% - Accent4 7 2 2 3" xfId="543"/>
    <cellStyle name="20% - Accent4 7 2 3" xfId="544"/>
    <cellStyle name="20% - Accent4 7 2 3 2" xfId="545"/>
    <cellStyle name="20% - Accent4 7 2 4" xfId="546"/>
    <cellStyle name="20% - Accent4 7 3" xfId="547"/>
    <cellStyle name="20% - Accent4 7 3 2" xfId="548"/>
    <cellStyle name="20% - Accent4 7 3 2 2" xfId="549"/>
    <cellStyle name="20% - Accent4 7 3 3" xfId="550"/>
    <cellStyle name="20% - Accent4 7 4" xfId="551"/>
    <cellStyle name="20% - Accent4 7 4 2" xfId="552"/>
    <cellStyle name="20% - Accent4 7 5" xfId="553"/>
    <cellStyle name="20% - Accent4 8" xfId="554"/>
    <cellStyle name="20% - Accent4 8 2" xfId="555"/>
    <cellStyle name="20% - Accent4 8 2 2" xfId="556"/>
    <cellStyle name="20% - Accent4 8 2 2 2" xfId="557"/>
    <cellStyle name="20% - Accent4 8 2 2 2 2" xfId="558"/>
    <cellStyle name="20% - Accent4 8 2 2 3" xfId="559"/>
    <cellStyle name="20% - Accent4 8 2 3" xfId="560"/>
    <cellStyle name="20% - Accent4 8 2 3 2" xfId="561"/>
    <cellStyle name="20% - Accent4 8 2 4" xfId="562"/>
    <cellStyle name="20% - Accent4 8 3" xfId="563"/>
    <cellStyle name="20% - Accent4 8 3 2" xfId="564"/>
    <cellStyle name="20% - Accent4 8 3 2 2" xfId="565"/>
    <cellStyle name="20% - Accent4 8 3 3" xfId="566"/>
    <cellStyle name="20% - Accent4 8 4" xfId="567"/>
    <cellStyle name="20% - Accent4 8 4 2" xfId="568"/>
    <cellStyle name="20% - Accent4 8 5" xfId="569"/>
    <cellStyle name="20% - Accent4 9" xfId="570"/>
    <cellStyle name="20% - Accent4 9 2" xfId="571"/>
    <cellStyle name="20% - Accent4 9 2 2" xfId="572"/>
    <cellStyle name="20% - Accent4 9 2 2 2" xfId="573"/>
    <cellStyle name="20% - Accent4 9 2 3" xfId="574"/>
    <cellStyle name="20% - Accent4 9 3" xfId="575"/>
    <cellStyle name="20% - Accent4 9 3 2" xfId="576"/>
    <cellStyle name="20% - Accent4 9 4" xfId="577"/>
    <cellStyle name="20% - Accent5 10" xfId="578"/>
    <cellStyle name="20% - Accent5 10 2" xfId="579"/>
    <cellStyle name="20% - Accent5 10 2 2" xfId="580"/>
    <cellStyle name="20% - Accent5 10 3" xfId="581"/>
    <cellStyle name="20% - Accent5 11" xfId="582"/>
    <cellStyle name="20% - Accent5 11 2" xfId="583"/>
    <cellStyle name="20% - Accent5 12" xfId="584"/>
    <cellStyle name="20% - Accent5 2" xfId="585"/>
    <cellStyle name="20% - Accent5 2 2" xfId="586"/>
    <cellStyle name="20% - Accent5 2 2 2" xfId="587"/>
    <cellStyle name="20% - Accent5 2 2 2 2" xfId="588"/>
    <cellStyle name="20% - Accent5 2 2 2 2 2" xfId="589"/>
    <cellStyle name="20% - Accent5 2 2 2 2 2 2" xfId="590"/>
    <cellStyle name="20% - Accent5 2 2 2 2 3" xfId="591"/>
    <cellStyle name="20% - Accent5 2 2 2 3" xfId="592"/>
    <cellStyle name="20% - Accent5 2 2 2 3 2" xfId="593"/>
    <cellStyle name="20% - Accent5 2 2 2 4" xfId="594"/>
    <cellStyle name="20% - Accent5 2 2 3" xfId="595"/>
    <cellStyle name="20% - Accent5 2 2 3 2" xfId="596"/>
    <cellStyle name="20% - Accent5 2 2 3 2 2" xfId="597"/>
    <cellStyle name="20% - Accent5 2 2 3 3" xfId="598"/>
    <cellStyle name="20% - Accent5 2 2 4" xfId="599"/>
    <cellStyle name="20% - Accent5 2 2 4 2" xfId="600"/>
    <cellStyle name="20% - Accent5 2 2 5" xfId="601"/>
    <cellStyle name="20% - Accent5 2 3" xfId="602"/>
    <cellStyle name="20% - Accent5 2 3 2" xfId="603"/>
    <cellStyle name="20% - Accent5 2 3 2 2" xfId="604"/>
    <cellStyle name="20% - Accent5 2 3 2 2 2" xfId="605"/>
    <cellStyle name="20% - Accent5 2 3 2 3" xfId="606"/>
    <cellStyle name="20% - Accent5 2 3 3" xfId="607"/>
    <cellStyle name="20% - Accent5 2 3 3 2" xfId="608"/>
    <cellStyle name="20% - Accent5 2 3 4" xfId="609"/>
    <cellStyle name="20% - Accent5 2 4" xfId="610"/>
    <cellStyle name="20% - Accent5 2 4 2" xfId="611"/>
    <cellStyle name="20% - Accent5 2 4 2 2" xfId="612"/>
    <cellStyle name="20% - Accent5 2 4 3" xfId="613"/>
    <cellStyle name="20% - Accent5 2 5" xfId="614"/>
    <cellStyle name="20% - Accent5 2 5 2" xfId="615"/>
    <cellStyle name="20% - Accent5 2 6" xfId="616"/>
    <cellStyle name="20% - Accent5 3" xfId="617"/>
    <cellStyle name="20% - Accent5 3 2" xfId="618"/>
    <cellStyle name="20% - Accent5 3 2 2" xfId="619"/>
    <cellStyle name="20% - Accent5 3 2 2 2" xfId="620"/>
    <cellStyle name="20% - Accent5 3 2 2 2 2" xfId="621"/>
    <cellStyle name="20% - Accent5 3 2 2 3" xfId="622"/>
    <cellStyle name="20% - Accent5 3 2 3" xfId="623"/>
    <cellStyle name="20% - Accent5 3 2 3 2" xfId="624"/>
    <cellStyle name="20% - Accent5 3 2 4" xfId="625"/>
    <cellStyle name="20% - Accent5 3 3" xfId="626"/>
    <cellStyle name="20% - Accent5 3 3 2" xfId="627"/>
    <cellStyle name="20% - Accent5 3 3 2 2" xfId="628"/>
    <cellStyle name="20% - Accent5 3 3 3" xfId="629"/>
    <cellStyle name="20% - Accent5 3 4" xfId="630"/>
    <cellStyle name="20% - Accent5 3 4 2" xfId="631"/>
    <cellStyle name="20% - Accent5 3 5" xfId="632"/>
    <cellStyle name="20% - Accent5 4" xfId="633"/>
    <cellStyle name="20% - Accent5 4 2" xfId="634"/>
    <cellStyle name="20% - Accent5 4 2 2" xfId="635"/>
    <cellStyle name="20% - Accent5 4 2 2 2" xfId="636"/>
    <cellStyle name="20% - Accent5 4 2 2 2 2" xfId="637"/>
    <cellStyle name="20% - Accent5 4 2 2 3" xfId="638"/>
    <cellStyle name="20% - Accent5 4 2 3" xfId="639"/>
    <cellStyle name="20% - Accent5 4 2 3 2" xfId="640"/>
    <cellStyle name="20% - Accent5 4 2 4" xfId="641"/>
    <cellStyle name="20% - Accent5 4 3" xfId="642"/>
    <cellStyle name="20% - Accent5 4 3 2" xfId="643"/>
    <cellStyle name="20% - Accent5 4 3 2 2" xfId="644"/>
    <cellStyle name="20% - Accent5 4 3 3" xfId="645"/>
    <cellStyle name="20% - Accent5 4 4" xfId="646"/>
    <cellStyle name="20% - Accent5 4 4 2" xfId="647"/>
    <cellStyle name="20% - Accent5 4 5" xfId="648"/>
    <cellStyle name="20% - Accent5 5" xfId="649"/>
    <cellStyle name="20% - Accent5 5 2" xfId="650"/>
    <cellStyle name="20% - Accent5 5 2 2" xfId="651"/>
    <cellStyle name="20% - Accent5 5 2 2 2" xfId="652"/>
    <cellStyle name="20% - Accent5 5 2 2 2 2" xfId="653"/>
    <cellStyle name="20% - Accent5 5 2 2 3" xfId="654"/>
    <cellStyle name="20% - Accent5 5 2 3" xfId="655"/>
    <cellStyle name="20% - Accent5 5 2 3 2" xfId="656"/>
    <cellStyle name="20% - Accent5 5 2 4" xfId="657"/>
    <cellStyle name="20% - Accent5 5 3" xfId="658"/>
    <cellStyle name="20% - Accent5 5 3 2" xfId="659"/>
    <cellStyle name="20% - Accent5 5 3 2 2" xfId="660"/>
    <cellStyle name="20% - Accent5 5 3 3" xfId="661"/>
    <cellStyle name="20% - Accent5 5 4" xfId="662"/>
    <cellStyle name="20% - Accent5 5 4 2" xfId="663"/>
    <cellStyle name="20% - Accent5 5 5" xfId="664"/>
    <cellStyle name="20% - Accent5 6" xfId="665"/>
    <cellStyle name="20% - Accent5 6 2" xfId="666"/>
    <cellStyle name="20% - Accent5 6 2 2" xfId="667"/>
    <cellStyle name="20% - Accent5 6 2 2 2" xfId="668"/>
    <cellStyle name="20% - Accent5 6 2 2 2 2" xfId="669"/>
    <cellStyle name="20% - Accent5 6 2 2 3" xfId="670"/>
    <cellStyle name="20% - Accent5 6 2 3" xfId="671"/>
    <cellStyle name="20% - Accent5 6 2 3 2" xfId="672"/>
    <cellStyle name="20% - Accent5 6 2 4" xfId="673"/>
    <cellStyle name="20% - Accent5 6 3" xfId="674"/>
    <cellStyle name="20% - Accent5 6 3 2" xfId="675"/>
    <cellStyle name="20% - Accent5 6 3 2 2" xfId="676"/>
    <cellStyle name="20% - Accent5 6 3 3" xfId="677"/>
    <cellStyle name="20% - Accent5 6 4" xfId="678"/>
    <cellStyle name="20% - Accent5 6 4 2" xfId="679"/>
    <cellStyle name="20% - Accent5 6 5" xfId="680"/>
    <cellStyle name="20% - Accent5 7" xfId="681"/>
    <cellStyle name="20% - Accent5 7 2" xfId="682"/>
    <cellStyle name="20% - Accent5 7 2 2" xfId="683"/>
    <cellStyle name="20% - Accent5 7 2 2 2" xfId="684"/>
    <cellStyle name="20% - Accent5 7 2 2 2 2" xfId="685"/>
    <cellStyle name="20% - Accent5 7 2 2 3" xfId="686"/>
    <cellStyle name="20% - Accent5 7 2 3" xfId="687"/>
    <cellStyle name="20% - Accent5 7 2 3 2" xfId="688"/>
    <cellStyle name="20% - Accent5 7 2 4" xfId="689"/>
    <cellStyle name="20% - Accent5 7 3" xfId="690"/>
    <cellStyle name="20% - Accent5 7 3 2" xfId="691"/>
    <cellStyle name="20% - Accent5 7 3 2 2" xfId="692"/>
    <cellStyle name="20% - Accent5 7 3 3" xfId="693"/>
    <cellStyle name="20% - Accent5 7 4" xfId="694"/>
    <cellStyle name="20% - Accent5 7 4 2" xfId="695"/>
    <cellStyle name="20% - Accent5 7 5" xfId="696"/>
    <cellStyle name="20% - Accent5 8" xfId="697"/>
    <cellStyle name="20% - Accent5 8 2" xfId="698"/>
    <cellStyle name="20% - Accent5 8 2 2" xfId="699"/>
    <cellStyle name="20% - Accent5 8 2 2 2" xfId="700"/>
    <cellStyle name="20% - Accent5 8 2 2 2 2" xfId="701"/>
    <cellStyle name="20% - Accent5 8 2 2 3" xfId="702"/>
    <cellStyle name="20% - Accent5 8 2 3" xfId="703"/>
    <cellStyle name="20% - Accent5 8 2 3 2" xfId="704"/>
    <cellStyle name="20% - Accent5 8 2 4" xfId="705"/>
    <cellStyle name="20% - Accent5 8 3" xfId="706"/>
    <cellStyle name="20% - Accent5 8 3 2" xfId="707"/>
    <cellStyle name="20% - Accent5 8 3 2 2" xfId="708"/>
    <cellStyle name="20% - Accent5 8 3 3" xfId="709"/>
    <cellStyle name="20% - Accent5 8 4" xfId="710"/>
    <cellStyle name="20% - Accent5 8 4 2" xfId="711"/>
    <cellStyle name="20% - Accent5 8 5" xfId="712"/>
    <cellStyle name="20% - Accent5 9" xfId="713"/>
    <cellStyle name="20% - Accent5 9 2" xfId="714"/>
    <cellStyle name="20% - Accent5 9 2 2" xfId="715"/>
    <cellStyle name="20% - Accent5 9 2 2 2" xfId="716"/>
    <cellStyle name="20% - Accent5 9 2 3" xfId="717"/>
    <cellStyle name="20% - Accent5 9 3" xfId="718"/>
    <cellStyle name="20% - Accent5 9 3 2" xfId="719"/>
    <cellStyle name="20% - Accent5 9 4" xfId="720"/>
    <cellStyle name="20% - Accent6 10" xfId="721"/>
    <cellStyle name="20% - Accent6 10 2" xfId="722"/>
    <cellStyle name="20% - Accent6 10 2 2" xfId="723"/>
    <cellStyle name="20% - Accent6 10 3" xfId="724"/>
    <cellStyle name="20% - Accent6 11" xfId="725"/>
    <cellStyle name="20% - Accent6 11 2" xfId="726"/>
    <cellStyle name="20% - Accent6 12" xfId="727"/>
    <cellStyle name="20% - Accent6 2" xfId="728"/>
    <cellStyle name="20% - Accent6 2 2" xfId="729"/>
    <cellStyle name="20% - Accent6 2 2 2" xfId="730"/>
    <cellStyle name="20% - Accent6 2 2 2 2" xfId="731"/>
    <cellStyle name="20% - Accent6 2 2 2 2 2" xfId="732"/>
    <cellStyle name="20% - Accent6 2 2 2 2 2 2" xfId="733"/>
    <cellStyle name="20% - Accent6 2 2 2 2 3" xfId="734"/>
    <cellStyle name="20% - Accent6 2 2 2 3" xfId="735"/>
    <cellStyle name="20% - Accent6 2 2 2 3 2" xfId="736"/>
    <cellStyle name="20% - Accent6 2 2 2 4" xfId="737"/>
    <cellStyle name="20% - Accent6 2 2 3" xfId="738"/>
    <cellStyle name="20% - Accent6 2 2 3 2" xfId="739"/>
    <cellStyle name="20% - Accent6 2 2 3 2 2" xfId="740"/>
    <cellStyle name="20% - Accent6 2 2 3 3" xfId="741"/>
    <cellStyle name="20% - Accent6 2 2 4" xfId="742"/>
    <cellStyle name="20% - Accent6 2 2 4 2" xfId="743"/>
    <cellStyle name="20% - Accent6 2 2 5" xfId="744"/>
    <cellStyle name="20% - Accent6 2 3" xfId="745"/>
    <cellStyle name="20% - Accent6 2 3 2" xfId="746"/>
    <cellStyle name="20% - Accent6 2 3 2 2" xfId="747"/>
    <cellStyle name="20% - Accent6 2 3 2 2 2" xfId="748"/>
    <cellStyle name="20% - Accent6 2 3 2 3" xfId="749"/>
    <cellStyle name="20% - Accent6 2 3 3" xfId="750"/>
    <cellStyle name="20% - Accent6 2 3 3 2" xfId="751"/>
    <cellStyle name="20% - Accent6 2 3 4" xfId="752"/>
    <cellStyle name="20% - Accent6 2 4" xfId="753"/>
    <cellStyle name="20% - Accent6 2 4 2" xfId="754"/>
    <cellStyle name="20% - Accent6 2 4 2 2" xfId="755"/>
    <cellStyle name="20% - Accent6 2 4 3" xfId="756"/>
    <cellStyle name="20% - Accent6 2 5" xfId="757"/>
    <cellStyle name="20% - Accent6 2 5 2" xfId="758"/>
    <cellStyle name="20% - Accent6 2 6" xfId="759"/>
    <cellStyle name="20% - Accent6 3" xfId="760"/>
    <cellStyle name="20% - Accent6 3 2" xfId="761"/>
    <cellStyle name="20% - Accent6 3 2 2" xfId="762"/>
    <cellStyle name="20% - Accent6 3 2 2 2" xfId="763"/>
    <cellStyle name="20% - Accent6 3 2 2 2 2" xfId="764"/>
    <cellStyle name="20% - Accent6 3 2 2 3" xfId="765"/>
    <cellStyle name="20% - Accent6 3 2 3" xfId="766"/>
    <cellStyle name="20% - Accent6 3 2 3 2" xfId="767"/>
    <cellStyle name="20% - Accent6 3 2 4" xfId="768"/>
    <cellStyle name="20% - Accent6 3 3" xfId="769"/>
    <cellStyle name="20% - Accent6 3 3 2" xfId="770"/>
    <cellStyle name="20% - Accent6 3 3 2 2" xfId="771"/>
    <cellStyle name="20% - Accent6 3 3 3" xfId="772"/>
    <cellStyle name="20% - Accent6 3 4" xfId="773"/>
    <cellStyle name="20% - Accent6 3 4 2" xfId="774"/>
    <cellStyle name="20% - Accent6 3 5" xfId="775"/>
    <cellStyle name="20% - Accent6 4" xfId="776"/>
    <cellStyle name="20% - Accent6 4 2" xfId="777"/>
    <cellStyle name="20% - Accent6 4 2 2" xfId="778"/>
    <cellStyle name="20% - Accent6 4 2 2 2" xfId="779"/>
    <cellStyle name="20% - Accent6 4 2 2 2 2" xfId="780"/>
    <cellStyle name="20% - Accent6 4 2 2 3" xfId="781"/>
    <cellStyle name="20% - Accent6 4 2 3" xfId="782"/>
    <cellStyle name="20% - Accent6 4 2 3 2" xfId="783"/>
    <cellStyle name="20% - Accent6 4 2 4" xfId="784"/>
    <cellStyle name="20% - Accent6 4 3" xfId="785"/>
    <cellStyle name="20% - Accent6 4 3 2" xfId="786"/>
    <cellStyle name="20% - Accent6 4 3 2 2" xfId="787"/>
    <cellStyle name="20% - Accent6 4 3 3" xfId="788"/>
    <cellStyle name="20% - Accent6 4 4" xfId="789"/>
    <cellStyle name="20% - Accent6 4 4 2" xfId="790"/>
    <cellStyle name="20% - Accent6 4 5" xfId="791"/>
    <cellStyle name="20% - Accent6 5" xfId="792"/>
    <cellStyle name="20% - Accent6 5 2" xfId="793"/>
    <cellStyle name="20% - Accent6 5 2 2" xfId="794"/>
    <cellStyle name="20% - Accent6 5 2 2 2" xfId="795"/>
    <cellStyle name="20% - Accent6 5 2 2 2 2" xfId="796"/>
    <cellStyle name="20% - Accent6 5 2 2 3" xfId="797"/>
    <cellStyle name="20% - Accent6 5 2 3" xfId="798"/>
    <cellStyle name="20% - Accent6 5 2 3 2" xfId="799"/>
    <cellStyle name="20% - Accent6 5 2 4" xfId="800"/>
    <cellStyle name="20% - Accent6 5 3" xfId="801"/>
    <cellStyle name="20% - Accent6 5 3 2" xfId="802"/>
    <cellStyle name="20% - Accent6 5 3 2 2" xfId="803"/>
    <cellStyle name="20% - Accent6 5 3 3" xfId="804"/>
    <cellStyle name="20% - Accent6 5 4" xfId="805"/>
    <cellStyle name="20% - Accent6 5 4 2" xfId="806"/>
    <cellStyle name="20% - Accent6 5 5" xfId="807"/>
    <cellStyle name="20% - Accent6 6" xfId="808"/>
    <cellStyle name="20% - Accent6 6 2" xfId="809"/>
    <cellStyle name="20% - Accent6 6 2 2" xfId="810"/>
    <cellStyle name="20% - Accent6 6 2 2 2" xfId="811"/>
    <cellStyle name="20% - Accent6 6 2 2 2 2" xfId="812"/>
    <cellStyle name="20% - Accent6 6 2 2 3" xfId="813"/>
    <cellStyle name="20% - Accent6 6 2 3" xfId="814"/>
    <cellStyle name="20% - Accent6 6 2 3 2" xfId="815"/>
    <cellStyle name="20% - Accent6 6 2 4" xfId="816"/>
    <cellStyle name="20% - Accent6 6 3" xfId="817"/>
    <cellStyle name="20% - Accent6 6 3 2" xfId="818"/>
    <cellStyle name="20% - Accent6 6 3 2 2" xfId="819"/>
    <cellStyle name="20% - Accent6 6 3 3" xfId="820"/>
    <cellStyle name="20% - Accent6 6 4" xfId="821"/>
    <cellStyle name="20% - Accent6 6 4 2" xfId="822"/>
    <cellStyle name="20% - Accent6 6 5" xfId="823"/>
    <cellStyle name="20% - Accent6 7" xfId="824"/>
    <cellStyle name="20% - Accent6 7 2" xfId="825"/>
    <cellStyle name="20% - Accent6 7 2 2" xfId="826"/>
    <cellStyle name="20% - Accent6 7 2 2 2" xfId="827"/>
    <cellStyle name="20% - Accent6 7 2 2 2 2" xfId="828"/>
    <cellStyle name="20% - Accent6 7 2 2 3" xfId="829"/>
    <cellStyle name="20% - Accent6 7 2 3" xfId="830"/>
    <cellStyle name="20% - Accent6 7 2 3 2" xfId="831"/>
    <cellStyle name="20% - Accent6 7 2 4" xfId="832"/>
    <cellStyle name="20% - Accent6 7 3" xfId="833"/>
    <cellStyle name="20% - Accent6 7 3 2" xfId="834"/>
    <cellStyle name="20% - Accent6 7 3 2 2" xfId="835"/>
    <cellStyle name="20% - Accent6 7 3 3" xfId="836"/>
    <cellStyle name="20% - Accent6 7 4" xfId="837"/>
    <cellStyle name="20% - Accent6 7 4 2" xfId="838"/>
    <cellStyle name="20% - Accent6 7 5" xfId="839"/>
    <cellStyle name="20% - Accent6 8" xfId="840"/>
    <cellStyle name="20% - Accent6 8 2" xfId="841"/>
    <cellStyle name="20% - Accent6 8 2 2" xfId="842"/>
    <cellStyle name="20% - Accent6 8 2 2 2" xfId="843"/>
    <cellStyle name="20% - Accent6 8 2 2 2 2" xfId="844"/>
    <cellStyle name="20% - Accent6 8 2 2 3" xfId="845"/>
    <cellStyle name="20% - Accent6 8 2 3" xfId="846"/>
    <cellStyle name="20% - Accent6 8 2 3 2" xfId="847"/>
    <cellStyle name="20% - Accent6 8 2 4" xfId="848"/>
    <cellStyle name="20% - Accent6 8 3" xfId="849"/>
    <cellStyle name="20% - Accent6 8 3 2" xfId="850"/>
    <cellStyle name="20% - Accent6 8 3 2 2" xfId="851"/>
    <cellStyle name="20% - Accent6 8 3 3" xfId="852"/>
    <cellStyle name="20% - Accent6 8 4" xfId="853"/>
    <cellStyle name="20% - Accent6 8 4 2" xfId="854"/>
    <cellStyle name="20% - Accent6 8 5" xfId="855"/>
    <cellStyle name="20% - Accent6 9" xfId="856"/>
    <cellStyle name="20% - Accent6 9 2" xfId="857"/>
    <cellStyle name="20% - Accent6 9 2 2" xfId="858"/>
    <cellStyle name="20% - Accent6 9 2 2 2" xfId="859"/>
    <cellStyle name="20% - Accent6 9 2 3" xfId="860"/>
    <cellStyle name="20% - Accent6 9 3" xfId="861"/>
    <cellStyle name="20% - Accent6 9 3 2" xfId="862"/>
    <cellStyle name="20% - Accent6 9 4" xfId="863"/>
    <cellStyle name="40% - Accent1 10" xfId="864"/>
    <cellStyle name="40% - Accent1 10 2" xfId="865"/>
    <cellStyle name="40% - Accent1 10 2 2" xfId="866"/>
    <cellStyle name="40% - Accent1 10 3" xfId="867"/>
    <cellStyle name="40% - Accent1 11" xfId="868"/>
    <cellStyle name="40% - Accent1 11 2" xfId="869"/>
    <cellStyle name="40% - Accent1 12" xfId="870"/>
    <cellStyle name="40% - Accent1 2" xfId="871"/>
    <cellStyle name="40% - Accent1 2 2" xfId="872"/>
    <cellStyle name="40% - Accent1 2 2 2" xfId="873"/>
    <cellStyle name="40% - Accent1 2 2 2 2" xfId="874"/>
    <cellStyle name="40% - Accent1 2 2 2 2 2" xfId="875"/>
    <cellStyle name="40% - Accent1 2 2 2 2 2 2" xfId="876"/>
    <cellStyle name="40% - Accent1 2 2 2 2 3" xfId="877"/>
    <cellStyle name="40% - Accent1 2 2 2 3" xfId="878"/>
    <cellStyle name="40% - Accent1 2 2 2 3 2" xfId="879"/>
    <cellStyle name="40% - Accent1 2 2 2 4" xfId="880"/>
    <cellStyle name="40% - Accent1 2 2 3" xfId="881"/>
    <cellStyle name="40% - Accent1 2 2 3 2" xfId="882"/>
    <cellStyle name="40% - Accent1 2 2 3 2 2" xfId="883"/>
    <cellStyle name="40% - Accent1 2 2 3 3" xfId="884"/>
    <cellStyle name="40% - Accent1 2 2 4" xfId="885"/>
    <cellStyle name="40% - Accent1 2 2 4 2" xfId="886"/>
    <cellStyle name="40% - Accent1 2 2 5" xfId="887"/>
    <cellStyle name="40% - Accent1 2 3" xfId="888"/>
    <cellStyle name="40% - Accent1 2 3 2" xfId="889"/>
    <cellStyle name="40% - Accent1 2 3 2 2" xfId="890"/>
    <cellStyle name="40% - Accent1 2 3 2 2 2" xfId="891"/>
    <cellStyle name="40% - Accent1 2 3 2 3" xfId="892"/>
    <cellStyle name="40% - Accent1 2 3 3" xfId="893"/>
    <cellStyle name="40% - Accent1 2 3 3 2" xfId="894"/>
    <cellStyle name="40% - Accent1 2 3 4" xfId="895"/>
    <cellStyle name="40% - Accent1 2 4" xfId="896"/>
    <cellStyle name="40% - Accent1 2 4 2" xfId="897"/>
    <cellStyle name="40% - Accent1 2 4 2 2" xfId="898"/>
    <cellStyle name="40% - Accent1 2 4 3" xfId="899"/>
    <cellStyle name="40% - Accent1 2 5" xfId="900"/>
    <cellStyle name="40% - Accent1 2 5 2" xfId="901"/>
    <cellStyle name="40% - Accent1 2 6" xfId="902"/>
    <cellStyle name="40% - Accent1 3" xfId="903"/>
    <cellStyle name="40% - Accent1 3 2" xfId="904"/>
    <cellStyle name="40% - Accent1 3 2 2" xfId="905"/>
    <cellStyle name="40% - Accent1 3 2 2 2" xfId="906"/>
    <cellStyle name="40% - Accent1 3 2 2 2 2" xfId="907"/>
    <cellStyle name="40% - Accent1 3 2 2 3" xfId="908"/>
    <cellStyle name="40% - Accent1 3 2 3" xfId="909"/>
    <cellStyle name="40% - Accent1 3 2 3 2" xfId="910"/>
    <cellStyle name="40% - Accent1 3 2 4" xfId="911"/>
    <cellStyle name="40% - Accent1 3 3" xfId="912"/>
    <cellStyle name="40% - Accent1 3 3 2" xfId="913"/>
    <cellStyle name="40% - Accent1 3 3 2 2" xfId="914"/>
    <cellStyle name="40% - Accent1 3 3 3" xfId="915"/>
    <cellStyle name="40% - Accent1 3 4" xfId="916"/>
    <cellStyle name="40% - Accent1 3 4 2" xfId="917"/>
    <cellStyle name="40% - Accent1 3 5" xfId="918"/>
    <cellStyle name="40% - Accent1 4" xfId="919"/>
    <cellStyle name="40% - Accent1 4 2" xfId="920"/>
    <cellStyle name="40% - Accent1 4 2 2" xfId="921"/>
    <cellStyle name="40% - Accent1 4 2 2 2" xfId="922"/>
    <cellStyle name="40% - Accent1 4 2 2 2 2" xfId="923"/>
    <cellStyle name="40% - Accent1 4 2 2 3" xfId="924"/>
    <cellStyle name="40% - Accent1 4 2 3" xfId="925"/>
    <cellStyle name="40% - Accent1 4 2 3 2" xfId="926"/>
    <cellStyle name="40% - Accent1 4 2 4" xfId="927"/>
    <cellStyle name="40% - Accent1 4 3" xfId="928"/>
    <cellStyle name="40% - Accent1 4 3 2" xfId="929"/>
    <cellStyle name="40% - Accent1 4 3 2 2" xfId="930"/>
    <cellStyle name="40% - Accent1 4 3 3" xfId="931"/>
    <cellStyle name="40% - Accent1 4 4" xfId="932"/>
    <cellStyle name="40% - Accent1 4 4 2" xfId="933"/>
    <cellStyle name="40% - Accent1 4 5" xfId="934"/>
    <cellStyle name="40% - Accent1 5" xfId="935"/>
    <cellStyle name="40% - Accent1 5 2" xfId="936"/>
    <cellStyle name="40% - Accent1 5 2 2" xfId="937"/>
    <cellStyle name="40% - Accent1 5 2 2 2" xfId="938"/>
    <cellStyle name="40% - Accent1 5 2 2 2 2" xfId="939"/>
    <cellStyle name="40% - Accent1 5 2 2 3" xfId="940"/>
    <cellStyle name="40% - Accent1 5 2 3" xfId="941"/>
    <cellStyle name="40% - Accent1 5 2 3 2" xfId="942"/>
    <cellStyle name="40% - Accent1 5 2 4" xfId="943"/>
    <cellStyle name="40% - Accent1 5 3" xfId="944"/>
    <cellStyle name="40% - Accent1 5 3 2" xfId="945"/>
    <cellStyle name="40% - Accent1 5 3 2 2" xfId="946"/>
    <cellStyle name="40% - Accent1 5 3 3" xfId="947"/>
    <cellStyle name="40% - Accent1 5 4" xfId="948"/>
    <cellStyle name="40% - Accent1 5 4 2" xfId="949"/>
    <cellStyle name="40% - Accent1 5 5" xfId="950"/>
    <cellStyle name="40% - Accent1 6" xfId="951"/>
    <cellStyle name="40% - Accent1 6 2" xfId="952"/>
    <cellStyle name="40% - Accent1 6 2 2" xfId="953"/>
    <cellStyle name="40% - Accent1 6 2 2 2" xfId="954"/>
    <cellStyle name="40% - Accent1 6 2 2 2 2" xfId="955"/>
    <cellStyle name="40% - Accent1 6 2 2 3" xfId="956"/>
    <cellStyle name="40% - Accent1 6 2 3" xfId="957"/>
    <cellStyle name="40% - Accent1 6 2 3 2" xfId="958"/>
    <cellStyle name="40% - Accent1 6 2 4" xfId="959"/>
    <cellStyle name="40% - Accent1 6 3" xfId="960"/>
    <cellStyle name="40% - Accent1 6 3 2" xfId="961"/>
    <cellStyle name="40% - Accent1 6 3 2 2" xfId="962"/>
    <cellStyle name="40% - Accent1 6 3 3" xfId="963"/>
    <cellStyle name="40% - Accent1 6 4" xfId="964"/>
    <cellStyle name="40% - Accent1 6 4 2" xfId="965"/>
    <cellStyle name="40% - Accent1 6 5" xfId="966"/>
    <cellStyle name="40% - Accent1 7" xfId="967"/>
    <cellStyle name="40% - Accent1 7 2" xfId="968"/>
    <cellStyle name="40% - Accent1 7 2 2" xfId="969"/>
    <cellStyle name="40% - Accent1 7 2 2 2" xfId="970"/>
    <cellStyle name="40% - Accent1 7 2 2 2 2" xfId="971"/>
    <cellStyle name="40% - Accent1 7 2 2 3" xfId="972"/>
    <cellStyle name="40% - Accent1 7 2 3" xfId="973"/>
    <cellStyle name="40% - Accent1 7 2 3 2" xfId="974"/>
    <cellStyle name="40% - Accent1 7 2 4" xfId="975"/>
    <cellStyle name="40% - Accent1 7 3" xfId="976"/>
    <cellStyle name="40% - Accent1 7 3 2" xfId="977"/>
    <cellStyle name="40% - Accent1 7 3 2 2" xfId="978"/>
    <cellStyle name="40% - Accent1 7 3 3" xfId="979"/>
    <cellStyle name="40% - Accent1 7 4" xfId="980"/>
    <cellStyle name="40% - Accent1 7 4 2" xfId="981"/>
    <cellStyle name="40% - Accent1 7 5" xfId="982"/>
    <cellStyle name="40% - Accent1 8" xfId="983"/>
    <cellStyle name="40% - Accent1 8 2" xfId="984"/>
    <cellStyle name="40% - Accent1 8 2 2" xfId="985"/>
    <cellStyle name="40% - Accent1 8 2 2 2" xfId="986"/>
    <cellStyle name="40% - Accent1 8 2 2 2 2" xfId="987"/>
    <cellStyle name="40% - Accent1 8 2 2 3" xfId="988"/>
    <cellStyle name="40% - Accent1 8 2 3" xfId="989"/>
    <cellStyle name="40% - Accent1 8 2 3 2" xfId="990"/>
    <cellStyle name="40% - Accent1 8 2 4" xfId="991"/>
    <cellStyle name="40% - Accent1 8 3" xfId="992"/>
    <cellStyle name="40% - Accent1 8 3 2" xfId="993"/>
    <cellStyle name="40% - Accent1 8 3 2 2" xfId="994"/>
    <cellStyle name="40% - Accent1 8 3 3" xfId="995"/>
    <cellStyle name="40% - Accent1 8 4" xfId="996"/>
    <cellStyle name="40% - Accent1 8 4 2" xfId="997"/>
    <cellStyle name="40% - Accent1 8 5" xfId="998"/>
    <cellStyle name="40% - Accent1 9" xfId="999"/>
    <cellStyle name="40% - Accent1 9 2" xfId="1000"/>
    <cellStyle name="40% - Accent1 9 2 2" xfId="1001"/>
    <cellStyle name="40% - Accent1 9 2 2 2" xfId="1002"/>
    <cellStyle name="40% - Accent1 9 2 3" xfId="1003"/>
    <cellStyle name="40% - Accent1 9 3" xfId="1004"/>
    <cellStyle name="40% - Accent1 9 3 2" xfId="1005"/>
    <cellStyle name="40% - Accent1 9 4" xfId="1006"/>
    <cellStyle name="40% - Accent2 10" xfId="1007"/>
    <cellStyle name="40% - Accent2 10 2" xfId="1008"/>
    <cellStyle name="40% - Accent2 10 2 2" xfId="1009"/>
    <cellStyle name="40% - Accent2 10 3" xfId="1010"/>
    <cellStyle name="40% - Accent2 11" xfId="1011"/>
    <cellStyle name="40% - Accent2 11 2" xfId="1012"/>
    <cellStyle name="40% - Accent2 12" xfId="1013"/>
    <cellStyle name="40% - Accent2 2" xfId="1014"/>
    <cellStyle name="40% - Accent2 2 2" xfId="1015"/>
    <cellStyle name="40% - Accent2 2 2 2" xfId="1016"/>
    <cellStyle name="40% - Accent2 2 2 2 2" xfId="1017"/>
    <cellStyle name="40% - Accent2 2 2 2 2 2" xfId="1018"/>
    <cellStyle name="40% - Accent2 2 2 2 2 2 2" xfId="1019"/>
    <cellStyle name="40% - Accent2 2 2 2 2 3" xfId="1020"/>
    <cellStyle name="40% - Accent2 2 2 2 3" xfId="1021"/>
    <cellStyle name="40% - Accent2 2 2 2 3 2" xfId="1022"/>
    <cellStyle name="40% - Accent2 2 2 2 4" xfId="1023"/>
    <cellStyle name="40% - Accent2 2 2 3" xfId="1024"/>
    <cellStyle name="40% - Accent2 2 2 3 2" xfId="1025"/>
    <cellStyle name="40% - Accent2 2 2 3 2 2" xfId="1026"/>
    <cellStyle name="40% - Accent2 2 2 3 3" xfId="1027"/>
    <cellStyle name="40% - Accent2 2 2 4" xfId="1028"/>
    <cellStyle name="40% - Accent2 2 2 4 2" xfId="1029"/>
    <cellStyle name="40% - Accent2 2 2 5" xfId="1030"/>
    <cellStyle name="40% - Accent2 2 3" xfId="1031"/>
    <cellStyle name="40% - Accent2 2 3 2" xfId="1032"/>
    <cellStyle name="40% - Accent2 2 3 2 2" xfId="1033"/>
    <cellStyle name="40% - Accent2 2 3 2 2 2" xfId="1034"/>
    <cellStyle name="40% - Accent2 2 3 2 3" xfId="1035"/>
    <cellStyle name="40% - Accent2 2 3 3" xfId="1036"/>
    <cellStyle name="40% - Accent2 2 3 3 2" xfId="1037"/>
    <cellStyle name="40% - Accent2 2 3 4" xfId="1038"/>
    <cellStyle name="40% - Accent2 2 4" xfId="1039"/>
    <cellStyle name="40% - Accent2 2 4 2" xfId="1040"/>
    <cellStyle name="40% - Accent2 2 4 2 2" xfId="1041"/>
    <cellStyle name="40% - Accent2 2 4 3" xfId="1042"/>
    <cellStyle name="40% - Accent2 2 5" xfId="1043"/>
    <cellStyle name="40% - Accent2 2 5 2" xfId="1044"/>
    <cellStyle name="40% - Accent2 2 6" xfId="1045"/>
    <cellStyle name="40% - Accent2 3" xfId="1046"/>
    <cellStyle name="40% - Accent2 3 2" xfId="1047"/>
    <cellStyle name="40% - Accent2 3 2 2" xfId="1048"/>
    <cellStyle name="40% - Accent2 3 2 2 2" xfId="1049"/>
    <cellStyle name="40% - Accent2 3 2 2 2 2" xfId="1050"/>
    <cellStyle name="40% - Accent2 3 2 2 3" xfId="1051"/>
    <cellStyle name="40% - Accent2 3 2 3" xfId="1052"/>
    <cellStyle name="40% - Accent2 3 2 3 2" xfId="1053"/>
    <cellStyle name="40% - Accent2 3 2 4" xfId="1054"/>
    <cellStyle name="40% - Accent2 3 3" xfId="1055"/>
    <cellStyle name="40% - Accent2 3 3 2" xfId="1056"/>
    <cellStyle name="40% - Accent2 3 3 2 2" xfId="1057"/>
    <cellStyle name="40% - Accent2 3 3 3" xfId="1058"/>
    <cellStyle name="40% - Accent2 3 4" xfId="1059"/>
    <cellStyle name="40% - Accent2 3 4 2" xfId="1060"/>
    <cellStyle name="40% - Accent2 3 5" xfId="1061"/>
    <cellStyle name="40% - Accent2 4" xfId="1062"/>
    <cellStyle name="40% - Accent2 4 2" xfId="1063"/>
    <cellStyle name="40% - Accent2 4 2 2" xfId="1064"/>
    <cellStyle name="40% - Accent2 4 2 2 2" xfId="1065"/>
    <cellStyle name="40% - Accent2 4 2 2 2 2" xfId="1066"/>
    <cellStyle name="40% - Accent2 4 2 2 3" xfId="1067"/>
    <cellStyle name="40% - Accent2 4 2 3" xfId="1068"/>
    <cellStyle name="40% - Accent2 4 2 3 2" xfId="1069"/>
    <cellStyle name="40% - Accent2 4 2 4" xfId="1070"/>
    <cellStyle name="40% - Accent2 4 3" xfId="1071"/>
    <cellStyle name="40% - Accent2 4 3 2" xfId="1072"/>
    <cellStyle name="40% - Accent2 4 3 2 2" xfId="1073"/>
    <cellStyle name="40% - Accent2 4 3 3" xfId="1074"/>
    <cellStyle name="40% - Accent2 4 4" xfId="1075"/>
    <cellStyle name="40% - Accent2 4 4 2" xfId="1076"/>
    <cellStyle name="40% - Accent2 4 5" xfId="1077"/>
    <cellStyle name="40% - Accent2 5" xfId="1078"/>
    <cellStyle name="40% - Accent2 5 2" xfId="1079"/>
    <cellStyle name="40% - Accent2 5 2 2" xfId="1080"/>
    <cellStyle name="40% - Accent2 5 2 2 2" xfId="1081"/>
    <cellStyle name="40% - Accent2 5 2 2 2 2" xfId="1082"/>
    <cellStyle name="40% - Accent2 5 2 2 3" xfId="1083"/>
    <cellStyle name="40% - Accent2 5 2 3" xfId="1084"/>
    <cellStyle name="40% - Accent2 5 2 3 2" xfId="1085"/>
    <cellStyle name="40% - Accent2 5 2 4" xfId="1086"/>
    <cellStyle name="40% - Accent2 5 3" xfId="1087"/>
    <cellStyle name="40% - Accent2 5 3 2" xfId="1088"/>
    <cellStyle name="40% - Accent2 5 3 2 2" xfId="1089"/>
    <cellStyle name="40% - Accent2 5 3 3" xfId="1090"/>
    <cellStyle name="40% - Accent2 5 4" xfId="1091"/>
    <cellStyle name="40% - Accent2 5 4 2" xfId="1092"/>
    <cellStyle name="40% - Accent2 5 5" xfId="1093"/>
    <cellStyle name="40% - Accent2 6" xfId="1094"/>
    <cellStyle name="40% - Accent2 6 2" xfId="1095"/>
    <cellStyle name="40% - Accent2 6 2 2" xfId="1096"/>
    <cellStyle name="40% - Accent2 6 2 2 2" xfId="1097"/>
    <cellStyle name="40% - Accent2 6 2 2 2 2" xfId="1098"/>
    <cellStyle name="40% - Accent2 6 2 2 3" xfId="1099"/>
    <cellStyle name="40% - Accent2 6 2 3" xfId="1100"/>
    <cellStyle name="40% - Accent2 6 2 3 2" xfId="1101"/>
    <cellStyle name="40% - Accent2 6 2 4" xfId="1102"/>
    <cellStyle name="40% - Accent2 6 3" xfId="1103"/>
    <cellStyle name="40% - Accent2 6 3 2" xfId="1104"/>
    <cellStyle name="40% - Accent2 6 3 2 2" xfId="1105"/>
    <cellStyle name="40% - Accent2 6 3 3" xfId="1106"/>
    <cellStyle name="40% - Accent2 6 4" xfId="1107"/>
    <cellStyle name="40% - Accent2 6 4 2" xfId="1108"/>
    <cellStyle name="40% - Accent2 6 5" xfId="1109"/>
    <cellStyle name="40% - Accent2 7" xfId="1110"/>
    <cellStyle name="40% - Accent2 7 2" xfId="1111"/>
    <cellStyle name="40% - Accent2 7 2 2" xfId="1112"/>
    <cellStyle name="40% - Accent2 7 2 2 2" xfId="1113"/>
    <cellStyle name="40% - Accent2 7 2 2 2 2" xfId="1114"/>
    <cellStyle name="40% - Accent2 7 2 2 3" xfId="1115"/>
    <cellStyle name="40% - Accent2 7 2 3" xfId="1116"/>
    <cellStyle name="40% - Accent2 7 2 3 2" xfId="1117"/>
    <cellStyle name="40% - Accent2 7 2 4" xfId="1118"/>
    <cellStyle name="40% - Accent2 7 3" xfId="1119"/>
    <cellStyle name="40% - Accent2 7 3 2" xfId="1120"/>
    <cellStyle name="40% - Accent2 7 3 2 2" xfId="1121"/>
    <cellStyle name="40% - Accent2 7 3 3" xfId="1122"/>
    <cellStyle name="40% - Accent2 7 4" xfId="1123"/>
    <cellStyle name="40% - Accent2 7 4 2" xfId="1124"/>
    <cellStyle name="40% - Accent2 7 5" xfId="1125"/>
    <cellStyle name="40% - Accent2 8" xfId="1126"/>
    <cellStyle name="40% - Accent2 8 2" xfId="1127"/>
    <cellStyle name="40% - Accent2 8 2 2" xfId="1128"/>
    <cellStyle name="40% - Accent2 8 2 2 2" xfId="1129"/>
    <cellStyle name="40% - Accent2 8 2 2 2 2" xfId="1130"/>
    <cellStyle name="40% - Accent2 8 2 2 3" xfId="1131"/>
    <cellStyle name="40% - Accent2 8 2 3" xfId="1132"/>
    <cellStyle name="40% - Accent2 8 2 3 2" xfId="1133"/>
    <cellStyle name="40% - Accent2 8 2 4" xfId="1134"/>
    <cellStyle name="40% - Accent2 8 3" xfId="1135"/>
    <cellStyle name="40% - Accent2 8 3 2" xfId="1136"/>
    <cellStyle name="40% - Accent2 8 3 2 2" xfId="1137"/>
    <cellStyle name="40% - Accent2 8 3 3" xfId="1138"/>
    <cellStyle name="40% - Accent2 8 4" xfId="1139"/>
    <cellStyle name="40% - Accent2 8 4 2" xfId="1140"/>
    <cellStyle name="40% - Accent2 8 5" xfId="1141"/>
    <cellStyle name="40% - Accent2 9" xfId="1142"/>
    <cellStyle name="40% - Accent2 9 2" xfId="1143"/>
    <cellStyle name="40% - Accent2 9 2 2" xfId="1144"/>
    <cellStyle name="40% - Accent2 9 2 2 2" xfId="1145"/>
    <cellStyle name="40% - Accent2 9 2 3" xfId="1146"/>
    <cellStyle name="40% - Accent2 9 3" xfId="1147"/>
    <cellStyle name="40% - Accent2 9 3 2" xfId="1148"/>
    <cellStyle name="40% - Accent2 9 4" xfId="1149"/>
    <cellStyle name="40% - Accent3 10" xfId="1150"/>
    <cellStyle name="40% - Accent3 10 2" xfId="1151"/>
    <cellStyle name="40% - Accent3 10 2 2" xfId="1152"/>
    <cellStyle name="40% - Accent3 10 3" xfId="1153"/>
    <cellStyle name="40% - Accent3 11" xfId="1154"/>
    <cellStyle name="40% - Accent3 11 2" xfId="1155"/>
    <cellStyle name="40% - Accent3 12" xfId="1156"/>
    <cellStyle name="40% - Accent3 2" xfId="1157"/>
    <cellStyle name="40% - Accent3 2 2" xfId="1158"/>
    <cellStyle name="40% - Accent3 2 2 2" xfId="1159"/>
    <cellStyle name="40% - Accent3 2 2 2 2" xfId="1160"/>
    <cellStyle name="40% - Accent3 2 2 2 2 2" xfId="1161"/>
    <cellStyle name="40% - Accent3 2 2 2 2 2 2" xfId="1162"/>
    <cellStyle name="40% - Accent3 2 2 2 2 3" xfId="1163"/>
    <cellStyle name="40% - Accent3 2 2 2 3" xfId="1164"/>
    <cellStyle name="40% - Accent3 2 2 2 3 2" xfId="1165"/>
    <cellStyle name="40% - Accent3 2 2 2 4" xfId="1166"/>
    <cellStyle name="40% - Accent3 2 2 3" xfId="1167"/>
    <cellStyle name="40% - Accent3 2 2 3 2" xfId="1168"/>
    <cellStyle name="40% - Accent3 2 2 3 2 2" xfId="1169"/>
    <cellStyle name="40% - Accent3 2 2 3 3" xfId="1170"/>
    <cellStyle name="40% - Accent3 2 2 4" xfId="1171"/>
    <cellStyle name="40% - Accent3 2 2 4 2" xfId="1172"/>
    <cellStyle name="40% - Accent3 2 2 5" xfId="1173"/>
    <cellStyle name="40% - Accent3 2 3" xfId="1174"/>
    <cellStyle name="40% - Accent3 2 3 2" xfId="1175"/>
    <cellStyle name="40% - Accent3 2 3 2 2" xfId="1176"/>
    <cellStyle name="40% - Accent3 2 3 2 2 2" xfId="1177"/>
    <cellStyle name="40% - Accent3 2 3 2 3" xfId="1178"/>
    <cellStyle name="40% - Accent3 2 3 3" xfId="1179"/>
    <cellStyle name="40% - Accent3 2 3 3 2" xfId="1180"/>
    <cellStyle name="40% - Accent3 2 3 4" xfId="1181"/>
    <cellStyle name="40% - Accent3 2 4" xfId="1182"/>
    <cellStyle name="40% - Accent3 2 4 2" xfId="1183"/>
    <cellStyle name="40% - Accent3 2 4 2 2" xfId="1184"/>
    <cellStyle name="40% - Accent3 2 4 3" xfId="1185"/>
    <cellStyle name="40% - Accent3 2 5" xfId="1186"/>
    <cellStyle name="40% - Accent3 2 5 2" xfId="1187"/>
    <cellStyle name="40% - Accent3 2 6" xfId="1188"/>
    <cellStyle name="40% - Accent3 3" xfId="1189"/>
    <cellStyle name="40% - Accent3 3 2" xfId="1190"/>
    <cellStyle name="40% - Accent3 3 2 2" xfId="1191"/>
    <cellStyle name="40% - Accent3 3 2 2 2" xfId="1192"/>
    <cellStyle name="40% - Accent3 3 2 2 2 2" xfId="1193"/>
    <cellStyle name="40% - Accent3 3 2 2 3" xfId="1194"/>
    <cellStyle name="40% - Accent3 3 2 3" xfId="1195"/>
    <cellStyle name="40% - Accent3 3 2 3 2" xfId="1196"/>
    <cellStyle name="40% - Accent3 3 2 4" xfId="1197"/>
    <cellStyle name="40% - Accent3 3 3" xfId="1198"/>
    <cellStyle name="40% - Accent3 3 3 2" xfId="1199"/>
    <cellStyle name="40% - Accent3 3 3 2 2" xfId="1200"/>
    <cellStyle name="40% - Accent3 3 3 3" xfId="1201"/>
    <cellStyle name="40% - Accent3 3 4" xfId="1202"/>
    <cellStyle name="40% - Accent3 3 4 2" xfId="1203"/>
    <cellStyle name="40% - Accent3 3 5" xfId="1204"/>
    <cellStyle name="40% - Accent3 4" xfId="1205"/>
    <cellStyle name="40% - Accent3 4 2" xfId="1206"/>
    <cellStyle name="40% - Accent3 4 2 2" xfId="1207"/>
    <cellStyle name="40% - Accent3 4 2 2 2" xfId="1208"/>
    <cellStyle name="40% - Accent3 4 2 2 2 2" xfId="1209"/>
    <cellStyle name="40% - Accent3 4 2 2 3" xfId="1210"/>
    <cellStyle name="40% - Accent3 4 2 3" xfId="1211"/>
    <cellStyle name="40% - Accent3 4 2 3 2" xfId="1212"/>
    <cellStyle name="40% - Accent3 4 2 4" xfId="1213"/>
    <cellStyle name="40% - Accent3 4 3" xfId="1214"/>
    <cellStyle name="40% - Accent3 4 3 2" xfId="1215"/>
    <cellStyle name="40% - Accent3 4 3 2 2" xfId="1216"/>
    <cellStyle name="40% - Accent3 4 3 3" xfId="1217"/>
    <cellStyle name="40% - Accent3 4 4" xfId="1218"/>
    <cellStyle name="40% - Accent3 4 4 2" xfId="1219"/>
    <cellStyle name="40% - Accent3 4 5" xfId="1220"/>
    <cellStyle name="40% - Accent3 5" xfId="1221"/>
    <cellStyle name="40% - Accent3 5 2" xfId="1222"/>
    <cellStyle name="40% - Accent3 5 2 2" xfId="1223"/>
    <cellStyle name="40% - Accent3 5 2 2 2" xfId="1224"/>
    <cellStyle name="40% - Accent3 5 2 2 2 2" xfId="1225"/>
    <cellStyle name="40% - Accent3 5 2 2 3" xfId="1226"/>
    <cellStyle name="40% - Accent3 5 2 3" xfId="1227"/>
    <cellStyle name="40% - Accent3 5 2 3 2" xfId="1228"/>
    <cellStyle name="40% - Accent3 5 2 4" xfId="1229"/>
    <cellStyle name="40% - Accent3 5 3" xfId="1230"/>
    <cellStyle name="40% - Accent3 5 3 2" xfId="1231"/>
    <cellStyle name="40% - Accent3 5 3 2 2" xfId="1232"/>
    <cellStyle name="40% - Accent3 5 3 3" xfId="1233"/>
    <cellStyle name="40% - Accent3 5 4" xfId="1234"/>
    <cellStyle name="40% - Accent3 5 4 2" xfId="1235"/>
    <cellStyle name="40% - Accent3 5 5" xfId="1236"/>
    <cellStyle name="40% - Accent3 6" xfId="1237"/>
    <cellStyle name="40% - Accent3 6 2" xfId="1238"/>
    <cellStyle name="40% - Accent3 6 2 2" xfId="1239"/>
    <cellStyle name="40% - Accent3 6 2 2 2" xfId="1240"/>
    <cellStyle name="40% - Accent3 6 2 2 2 2" xfId="1241"/>
    <cellStyle name="40% - Accent3 6 2 2 3" xfId="1242"/>
    <cellStyle name="40% - Accent3 6 2 3" xfId="1243"/>
    <cellStyle name="40% - Accent3 6 2 3 2" xfId="1244"/>
    <cellStyle name="40% - Accent3 6 2 4" xfId="1245"/>
    <cellStyle name="40% - Accent3 6 3" xfId="1246"/>
    <cellStyle name="40% - Accent3 6 3 2" xfId="1247"/>
    <cellStyle name="40% - Accent3 6 3 2 2" xfId="1248"/>
    <cellStyle name="40% - Accent3 6 3 3" xfId="1249"/>
    <cellStyle name="40% - Accent3 6 4" xfId="1250"/>
    <cellStyle name="40% - Accent3 6 4 2" xfId="1251"/>
    <cellStyle name="40% - Accent3 6 5" xfId="1252"/>
    <cellStyle name="40% - Accent3 7" xfId="1253"/>
    <cellStyle name="40% - Accent3 7 2" xfId="1254"/>
    <cellStyle name="40% - Accent3 7 2 2" xfId="1255"/>
    <cellStyle name="40% - Accent3 7 2 2 2" xfId="1256"/>
    <cellStyle name="40% - Accent3 7 2 2 2 2" xfId="1257"/>
    <cellStyle name="40% - Accent3 7 2 2 3" xfId="1258"/>
    <cellStyle name="40% - Accent3 7 2 3" xfId="1259"/>
    <cellStyle name="40% - Accent3 7 2 3 2" xfId="1260"/>
    <cellStyle name="40% - Accent3 7 2 4" xfId="1261"/>
    <cellStyle name="40% - Accent3 7 3" xfId="1262"/>
    <cellStyle name="40% - Accent3 7 3 2" xfId="1263"/>
    <cellStyle name="40% - Accent3 7 3 2 2" xfId="1264"/>
    <cellStyle name="40% - Accent3 7 3 3" xfId="1265"/>
    <cellStyle name="40% - Accent3 7 4" xfId="1266"/>
    <cellStyle name="40% - Accent3 7 4 2" xfId="1267"/>
    <cellStyle name="40% - Accent3 7 5" xfId="1268"/>
    <cellStyle name="40% - Accent3 8" xfId="1269"/>
    <cellStyle name="40% - Accent3 8 2" xfId="1270"/>
    <cellStyle name="40% - Accent3 8 2 2" xfId="1271"/>
    <cellStyle name="40% - Accent3 8 2 2 2" xfId="1272"/>
    <cellStyle name="40% - Accent3 8 2 2 2 2" xfId="1273"/>
    <cellStyle name="40% - Accent3 8 2 2 3" xfId="1274"/>
    <cellStyle name="40% - Accent3 8 2 3" xfId="1275"/>
    <cellStyle name="40% - Accent3 8 2 3 2" xfId="1276"/>
    <cellStyle name="40% - Accent3 8 2 4" xfId="1277"/>
    <cellStyle name="40% - Accent3 8 3" xfId="1278"/>
    <cellStyle name="40% - Accent3 8 3 2" xfId="1279"/>
    <cellStyle name="40% - Accent3 8 3 2 2" xfId="1280"/>
    <cellStyle name="40% - Accent3 8 3 3" xfId="1281"/>
    <cellStyle name="40% - Accent3 8 4" xfId="1282"/>
    <cellStyle name="40% - Accent3 8 4 2" xfId="1283"/>
    <cellStyle name="40% - Accent3 8 5" xfId="1284"/>
    <cellStyle name="40% - Accent3 9" xfId="1285"/>
    <cellStyle name="40% - Accent3 9 2" xfId="1286"/>
    <cellStyle name="40% - Accent3 9 2 2" xfId="1287"/>
    <cellStyle name="40% - Accent3 9 2 2 2" xfId="1288"/>
    <cellStyle name="40% - Accent3 9 2 3" xfId="1289"/>
    <cellStyle name="40% - Accent3 9 3" xfId="1290"/>
    <cellStyle name="40% - Accent3 9 3 2" xfId="1291"/>
    <cellStyle name="40% - Accent3 9 4" xfId="1292"/>
    <cellStyle name="40% - Accent4 10" xfId="1293"/>
    <cellStyle name="40% - Accent4 10 2" xfId="1294"/>
    <cellStyle name="40% - Accent4 10 2 2" xfId="1295"/>
    <cellStyle name="40% - Accent4 10 3" xfId="1296"/>
    <cellStyle name="40% - Accent4 11" xfId="1297"/>
    <cellStyle name="40% - Accent4 11 2" xfId="1298"/>
    <cellStyle name="40% - Accent4 12" xfId="1299"/>
    <cellStyle name="40% - Accent4 2" xfId="1300"/>
    <cellStyle name="40% - Accent4 2 2" xfId="1301"/>
    <cellStyle name="40% - Accent4 2 2 2" xfId="1302"/>
    <cellStyle name="40% - Accent4 2 2 2 2" xfId="1303"/>
    <cellStyle name="40% - Accent4 2 2 2 2 2" xfId="1304"/>
    <cellStyle name="40% - Accent4 2 2 2 2 2 2" xfId="1305"/>
    <cellStyle name="40% - Accent4 2 2 2 2 3" xfId="1306"/>
    <cellStyle name="40% - Accent4 2 2 2 3" xfId="1307"/>
    <cellStyle name="40% - Accent4 2 2 2 3 2" xfId="1308"/>
    <cellStyle name="40% - Accent4 2 2 2 4" xfId="1309"/>
    <cellStyle name="40% - Accent4 2 2 3" xfId="1310"/>
    <cellStyle name="40% - Accent4 2 2 3 2" xfId="1311"/>
    <cellStyle name="40% - Accent4 2 2 3 2 2" xfId="1312"/>
    <cellStyle name="40% - Accent4 2 2 3 3" xfId="1313"/>
    <cellStyle name="40% - Accent4 2 2 4" xfId="1314"/>
    <cellStyle name="40% - Accent4 2 2 4 2" xfId="1315"/>
    <cellStyle name="40% - Accent4 2 2 5" xfId="1316"/>
    <cellStyle name="40% - Accent4 2 3" xfId="1317"/>
    <cellStyle name="40% - Accent4 2 3 2" xfId="1318"/>
    <cellStyle name="40% - Accent4 2 3 2 2" xfId="1319"/>
    <cellStyle name="40% - Accent4 2 3 2 2 2" xfId="1320"/>
    <cellStyle name="40% - Accent4 2 3 2 3" xfId="1321"/>
    <cellStyle name="40% - Accent4 2 3 3" xfId="1322"/>
    <cellStyle name="40% - Accent4 2 3 3 2" xfId="1323"/>
    <cellStyle name="40% - Accent4 2 3 4" xfId="1324"/>
    <cellStyle name="40% - Accent4 2 4" xfId="1325"/>
    <cellStyle name="40% - Accent4 2 4 2" xfId="1326"/>
    <cellStyle name="40% - Accent4 2 4 2 2" xfId="1327"/>
    <cellStyle name="40% - Accent4 2 4 3" xfId="1328"/>
    <cellStyle name="40% - Accent4 2 5" xfId="1329"/>
    <cellStyle name="40% - Accent4 2 5 2" xfId="1330"/>
    <cellStyle name="40% - Accent4 2 6" xfId="1331"/>
    <cellStyle name="40% - Accent4 3" xfId="1332"/>
    <cellStyle name="40% - Accent4 3 2" xfId="1333"/>
    <cellStyle name="40% - Accent4 3 2 2" xfId="1334"/>
    <cellStyle name="40% - Accent4 3 2 2 2" xfId="1335"/>
    <cellStyle name="40% - Accent4 3 2 2 2 2" xfId="1336"/>
    <cellStyle name="40% - Accent4 3 2 2 3" xfId="1337"/>
    <cellStyle name="40% - Accent4 3 2 3" xfId="1338"/>
    <cellStyle name="40% - Accent4 3 2 3 2" xfId="1339"/>
    <cellStyle name="40% - Accent4 3 2 4" xfId="1340"/>
    <cellStyle name="40% - Accent4 3 3" xfId="1341"/>
    <cellStyle name="40% - Accent4 3 3 2" xfId="1342"/>
    <cellStyle name="40% - Accent4 3 3 2 2" xfId="1343"/>
    <cellStyle name="40% - Accent4 3 3 3" xfId="1344"/>
    <cellStyle name="40% - Accent4 3 4" xfId="1345"/>
    <cellStyle name="40% - Accent4 3 4 2" xfId="1346"/>
    <cellStyle name="40% - Accent4 3 5" xfId="1347"/>
    <cellStyle name="40% - Accent4 4" xfId="1348"/>
    <cellStyle name="40% - Accent4 4 2" xfId="1349"/>
    <cellStyle name="40% - Accent4 4 2 2" xfId="1350"/>
    <cellStyle name="40% - Accent4 4 2 2 2" xfId="1351"/>
    <cellStyle name="40% - Accent4 4 2 2 2 2" xfId="1352"/>
    <cellStyle name="40% - Accent4 4 2 2 3" xfId="1353"/>
    <cellStyle name="40% - Accent4 4 2 3" xfId="1354"/>
    <cellStyle name="40% - Accent4 4 2 3 2" xfId="1355"/>
    <cellStyle name="40% - Accent4 4 2 4" xfId="1356"/>
    <cellStyle name="40% - Accent4 4 3" xfId="1357"/>
    <cellStyle name="40% - Accent4 4 3 2" xfId="1358"/>
    <cellStyle name="40% - Accent4 4 3 2 2" xfId="1359"/>
    <cellStyle name="40% - Accent4 4 3 3" xfId="1360"/>
    <cellStyle name="40% - Accent4 4 4" xfId="1361"/>
    <cellStyle name="40% - Accent4 4 4 2" xfId="1362"/>
    <cellStyle name="40% - Accent4 4 5" xfId="1363"/>
    <cellStyle name="40% - Accent4 5" xfId="1364"/>
    <cellStyle name="40% - Accent4 5 2" xfId="1365"/>
    <cellStyle name="40% - Accent4 5 2 2" xfId="1366"/>
    <cellStyle name="40% - Accent4 5 2 2 2" xfId="1367"/>
    <cellStyle name="40% - Accent4 5 2 2 2 2" xfId="1368"/>
    <cellStyle name="40% - Accent4 5 2 2 3" xfId="1369"/>
    <cellStyle name="40% - Accent4 5 2 3" xfId="1370"/>
    <cellStyle name="40% - Accent4 5 2 3 2" xfId="1371"/>
    <cellStyle name="40% - Accent4 5 2 4" xfId="1372"/>
    <cellStyle name="40% - Accent4 5 3" xfId="1373"/>
    <cellStyle name="40% - Accent4 5 3 2" xfId="1374"/>
    <cellStyle name="40% - Accent4 5 3 2 2" xfId="1375"/>
    <cellStyle name="40% - Accent4 5 3 3" xfId="1376"/>
    <cellStyle name="40% - Accent4 5 4" xfId="1377"/>
    <cellStyle name="40% - Accent4 5 4 2" xfId="1378"/>
    <cellStyle name="40% - Accent4 5 5" xfId="1379"/>
    <cellStyle name="40% - Accent4 6" xfId="1380"/>
    <cellStyle name="40% - Accent4 6 2" xfId="1381"/>
    <cellStyle name="40% - Accent4 6 2 2" xfId="1382"/>
    <cellStyle name="40% - Accent4 6 2 2 2" xfId="1383"/>
    <cellStyle name="40% - Accent4 6 2 2 2 2" xfId="1384"/>
    <cellStyle name="40% - Accent4 6 2 2 3" xfId="1385"/>
    <cellStyle name="40% - Accent4 6 2 3" xfId="1386"/>
    <cellStyle name="40% - Accent4 6 2 3 2" xfId="1387"/>
    <cellStyle name="40% - Accent4 6 2 4" xfId="1388"/>
    <cellStyle name="40% - Accent4 6 3" xfId="1389"/>
    <cellStyle name="40% - Accent4 6 3 2" xfId="1390"/>
    <cellStyle name="40% - Accent4 6 3 2 2" xfId="1391"/>
    <cellStyle name="40% - Accent4 6 3 3" xfId="1392"/>
    <cellStyle name="40% - Accent4 6 4" xfId="1393"/>
    <cellStyle name="40% - Accent4 6 4 2" xfId="1394"/>
    <cellStyle name="40% - Accent4 6 5" xfId="1395"/>
    <cellStyle name="40% - Accent4 7" xfId="1396"/>
    <cellStyle name="40% - Accent4 7 2" xfId="1397"/>
    <cellStyle name="40% - Accent4 7 2 2" xfId="1398"/>
    <cellStyle name="40% - Accent4 7 2 2 2" xfId="1399"/>
    <cellStyle name="40% - Accent4 7 2 2 2 2" xfId="1400"/>
    <cellStyle name="40% - Accent4 7 2 2 3" xfId="1401"/>
    <cellStyle name="40% - Accent4 7 2 3" xfId="1402"/>
    <cellStyle name="40% - Accent4 7 2 3 2" xfId="1403"/>
    <cellStyle name="40% - Accent4 7 2 4" xfId="1404"/>
    <cellStyle name="40% - Accent4 7 3" xfId="1405"/>
    <cellStyle name="40% - Accent4 7 3 2" xfId="1406"/>
    <cellStyle name="40% - Accent4 7 3 2 2" xfId="1407"/>
    <cellStyle name="40% - Accent4 7 3 3" xfId="1408"/>
    <cellStyle name="40% - Accent4 7 4" xfId="1409"/>
    <cellStyle name="40% - Accent4 7 4 2" xfId="1410"/>
    <cellStyle name="40% - Accent4 7 5" xfId="1411"/>
    <cellStyle name="40% - Accent4 8" xfId="1412"/>
    <cellStyle name="40% - Accent4 8 2" xfId="1413"/>
    <cellStyle name="40% - Accent4 8 2 2" xfId="1414"/>
    <cellStyle name="40% - Accent4 8 2 2 2" xfId="1415"/>
    <cellStyle name="40% - Accent4 8 2 2 2 2" xfId="1416"/>
    <cellStyle name="40% - Accent4 8 2 2 3" xfId="1417"/>
    <cellStyle name="40% - Accent4 8 2 3" xfId="1418"/>
    <cellStyle name="40% - Accent4 8 2 3 2" xfId="1419"/>
    <cellStyle name="40% - Accent4 8 2 4" xfId="1420"/>
    <cellStyle name="40% - Accent4 8 3" xfId="1421"/>
    <cellStyle name="40% - Accent4 8 3 2" xfId="1422"/>
    <cellStyle name="40% - Accent4 8 3 2 2" xfId="1423"/>
    <cellStyle name="40% - Accent4 8 3 3" xfId="1424"/>
    <cellStyle name="40% - Accent4 8 4" xfId="1425"/>
    <cellStyle name="40% - Accent4 8 4 2" xfId="1426"/>
    <cellStyle name="40% - Accent4 8 5" xfId="1427"/>
    <cellStyle name="40% - Accent4 9" xfId="1428"/>
    <cellStyle name="40% - Accent4 9 2" xfId="1429"/>
    <cellStyle name="40% - Accent4 9 2 2" xfId="1430"/>
    <cellStyle name="40% - Accent4 9 2 2 2" xfId="1431"/>
    <cellStyle name="40% - Accent4 9 2 3" xfId="1432"/>
    <cellStyle name="40% - Accent4 9 3" xfId="1433"/>
    <cellStyle name="40% - Accent4 9 3 2" xfId="1434"/>
    <cellStyle name="40% - Accent4 9 4" xfId="1435"/>
    <cellStyle name="40% - Accent5 10" xfId="1436"/>
    <cellStyle name="40% - Accent5 10 2" xfId="1437"/>
    <cellStyle name="40% - Accent5 10 2 2" xfId="1438"/>
    <cellStyle name="40% - Accent5 10 3" xfId="1439"/>
    <cellStyle name="40% - Accent5 11" xfId="1440"/>
    <cellStyle name="40% - Accent5 11 2" xfId="1441"/>
    <cellStyle name="40% - Accent5 12" xfId="1442"/>
    <cellStyle name="40% - Accent5 2" xfId="1443"/>
    <cellStyle name="40% - Accent5 2 2" xfId="1444"/>
    <cellStyle name="40% - Accent5 2 2 2" xfId="1445"/>
    <cellStyle name="40% - Accent5 2 2 2 2" xfId="1446"/>
    <cellStyle name="40% - Accent5 2 2 2 2 2" xfId="1447"/>
    <cellStyle name="40% - Accent5 2 2 2 2 2 2" xfId="1448"/>
    <cellStyle name="40% - Accent5 2 2 2 2 3" xfId="1449"/>
    <cellStyle name="40% - Accent5 2 2 2 3" xfId="1450"/>
    <cellStyle name="40% - Accent5 2 2 2 3 2" xfId="1451"/>
    <cellStyle name="40% - Accent5 2 2 2 4" xfId="1452"/>
    <cellStyle name="40% - Accent5 2 2 3" xfId="1453"/>
    <cellStyle name="40% - Accent5 2 2 3 2" xfId="1454"/>
    <cellStyle name="40% - Accent5 2 2 3 2 2" xfId="1455"/>
    <cellStyle name="40% - Accent5 2 2 3 3" xfId="1456"/>
    <cellStyle name="40% - Accent5 2 2 4" xfId="1457"/>
    <cellStyle name="40% - Accent5 2 2 4 2" xfId="1458"/>
    <cellStyle name="40% - Accent5 2 2 5" xfId="1459"/>
    <cellStyle name="40% - Accent5 2 3" xfId="1460"/>
    <cellStyle name="40% - Accent5 2 3 2" xfId="1461"/>
    <cellStyle name="40% - Accent5 2 3 2 2" xfId="1462"/>
    <cellStyle name="40% - Accent5 2 3 2 2 2" xfId="1463"/>
    <cellStyle name="40% - Accent5 2 3 2 3" xfId="1464"/>
    <cellStyle name="40% - Accent5 2 3 3" xfId="1465"/>
    <cellStyle name="40% - Accent5 2 3 3 2" xfId="1466"/>
    <cellStyle name="40% - Accent5 2 3 4" xfId="1467"/>
    <cellStyle name="40% - Accent5 2 4" xfId="1468"/>
    <cellStyle name="40% - Accent5 2 4 2" xfId="1469"/>
    <cellStyle name="40% - Accent5 2 4 2 2" xfId="1470"/>
    <cellStyle name="40% - Accent5 2 4 3" xfId="1471"/>
    <cellStyle name="40% - Accent5 2 5" xfId="1472"/>
    <cellStyle name="40% - Accent5 2 5 2" xfId="1473"/>
    <cellStyle name="40% - Accent5 2 6" xfId="1474"/>
    <cellStyle name="40% - Accent5 3" xfId="1475"/>
    <cellStyle name="40% - Accent5 3 2" xfId="1476"/>
    <cellStyle name="40% - Accent5 3 2 2" xfId="1477"/>
    <cellStyle name="40% - Accent5 3 2 2 2" xfId="1478"/>
    <cellStyle name="40% - Accent5 3 2 2 2 2" xfId="1479"/>
    <cellStyle name="40% - Accent5 3 2 2 3" xfId="1480"/>
    <cellStyle name="40% - Accent5 3 2 3" xfId="1481"/>
    <cellStyle name="40% - Accent5 3 2 3 2" xfId="1482"/>
    <cellStyle name="40% - Accent5 3 2 4" xfId="1483"/>
    <cellStyle name="40% - Accent5 3 3" xfId="1484"/>
    <cellStyle name="40% - Accent5 3 3 2" xfId="1485"/>
    <cellStyle name="40% - Accent5 3 3 2 2" xfId="1486"/>
    <cellStyle name="40% - Accent5 3 3 3" xfId="1487"/>
    <cellStyle name="40% - Accent5 3 4" xfId="1488"/>
    <cellStyle name="40% - Accent5 3 4 2" xfId="1489"/>
    <cellStyle name="40% - Accent5 3 5" xfId="1490"/>
    <cellStyle name="40% - Accent5 4" xfId="1491"/>
    <cellStyle name="40% - Accent5 4 2" xfId="1492"/>
    <cellStyle name="40% - Accent5 4 2 2" xfId="1493"/>
    <cellStyle name="40% - Accent5 4 2 2 2" xfId="1494"/>
    <cellStyle name="40% - Accent5 4 2 2 2 2" xfId="1495"/>
    <cellStyle name="40% - Accent5 4 2 2 3" xfId="1496"/>
    <cellStyle name="40% - Accent5 4 2 3" xfId="1497"/>
    <cellStyle name="40% - Accent5 4 2 3 2" xfId="1498"/>
    <cellStyle name="40% - Accent5 4 2 4" xfId="1499"/>
    <cellStyle name="40% - Accent5 4 3" xfId="1500"/>
    <cellStyle name="40% - Accent5 4 3 2" xfId="1501"/>
    <cellStyle name="40% - Accent5 4 3 2 2" xfId="1502"/>
    <cellStyle name="40% - Accent5 4 3 3" xfId="1503"/>
    <cellStyle name="40% - Accent5 4 4" xfId="1504"/>
    <cellStyle name="40% - Accent5 4 4 2" xfId="1505"/>
    <cellStyle name="40% - Accent5 4 5" xfId="1506"/>
    <cellStyle name="40% - Accent5 5" xfId="1507"/>
    <cellStyle name="40% - Accent5 5 2" xfId="1508"/>
    <cellStyle name="40% - Accent5 5 2 2" xfId="1509"/>
    <cellStyle name="40% - Accent5 5 2 2 2" xfId="1510"/>
    <cellStyle name="40% - Accent5 5 2 2 2 2" xfId="1511"/>
    <cellStyle name="40% - Accent5 5 2 2 3" xfId="1512"/>
    <cellStyle name="40% - Accent5 5 2 3" xfId="1513"/>
    <cellStyle name="40% - Accent5 5 2 3 2" xfId="1514"/>
    <cellStyle name="40% - Accent5 5 2 4" xfId="1515"/>
    <cellStyle name="40% - Accent5 5 3" xfId="1516"/>
    <cellStyle name="40% - Accent5 5 3 2" xfId="1517"/>
    <cellStyle name="40% - Accent5 5 3 2 2" xfId="1518"/>
    <cellStyle name="40% - Accent5 5 3 3" xfId="1519"/>
    <cellStyle name="40% - Accent5 5 4" xfId="1520"/>
    <cellStyle name="40% - Accent5 5 4 2" xfId="1521"/>
    <cellStyle name="40% - Accent5 5 5" xfId="1522"/>
    <cellStyle name="40% - Accent5 6" xfId="1523"/>
    <cellStyle name="40% - Accent5 6 2" xfId="1524"/>
    <cellStyle name="40% - Accent5 6 2 2" xfId="1525"/>
    <cellStyle name="40% - Accent5 6 2 2 2" xfId="1526"/>
    <cellStyle name="40% - Accent5 6 2 2 2 2" xfId="1527"/>
    <cellStyle name="40% - Accent5 6 2 2 3" xfId="1528"/>
    <cellStyle name="40% - Accent5 6 2 3" xfId="1529"/>
    <cellStyle name="40% - Accent5 6 2 3 2" xfId="1530"/>
    <cellStyle name="40% - Accent5 6 2 4" xfId="1531"/>
    <cellStyle name="40% - Accent5 6 3" xfId="1532"/>
    <cellStyle name="40% - Accent5 6 3 2" xfId="1533"/>
    <cellStyle name="40% - Accent5 6 3 2 2" xfId="1534"/>
    <cellStyle name="40% - Accent5 6 3 3" xfId="1535"/>
    <cellStyle name="40% - Accent5 6 4" xfId="1536"/>
    <cellStyle name="40% - Accent5 6 4 2" xfId="1537"/>
    <cellStyle name="40% - Accent5 6 5" xfId="1538"/>
    <cellStyle name="40% - Accent5 7" xfId="1539"/>
    <cellStyle name="40% - Accent5 7 2" xfId="1540"/>
    <cellStyle name="40% - Accent5 7 2 2" xfId="1541"/>
    <cellStyle name="40% - Accent5 7 2 2 2" xfId="1542"/>
    <cellStyle name="40% - Accent5 7 2 2 2 2" xfId="1543"/>
    <cellStyle name="40% - Accent5 7 2 2 3" xfId="1544"/>
    <cellStyle name="40% - Accent5 7 2 3" xfId="1545"/>
    <cellStyle name="40% - Accent5 7 2 3 2" xfId="1546"/>
    <cellStyle name="40% - Accent5 7 2 4" xfId="1547"/>
    <cellStyle name="40% - Accent5 7 3" xfId="1548"/>
    <cellStyle name="40% - Accent5 7 3 2" xfId="1549"/>
    <cellStyle name="40% - Accent5 7 3 2 2" xfId="1550"/>
    <cellStyle name="40% - Accent5 7 3 3" xfId="1551"/>
    <cellStyle name="40% - Accent5 7 4" xfId="1552"/>
    <cellStyle name="40% - Accent5 7 4 2" xfId="1553"/>
    <cellStyle name="40% - Accent5 7 5" xfId="1554"/>
    <cellStyle name="40% - Accent5 8" xfId="1555"/>
    <cellStyle name="40% - Accent5 8 2" xfId="1556"/>
    <cellStyle name="40% - Accent5 8 2 2" xfId="1557"/>
    <cellStyle name="40% - Accent5 8 2 2 2" xfId="1558"/>
    <cellStyle name="40% - Accent5 8 2 2 2 2" xfId="1559"/>
    <cellStyle name="40% - Accent5 8 2 2 3" xfId="1560"/>
    <cellStyle name="40% - Accent5 8 2 3" xfId="1561"/>
    <cellStyle name="40% - Accent5 8 2 3 2" xfId="1562"/>
    <cellStyle name="40% - Accent5 8 2 4" xfId="1563"/>
    <cellStyle name="40% - Accent5 8 3" xfId="1564"/>
    <cellStyle name="40% - Accent5 8 3 2" xfId="1565"/>
    <cellStyle name="40% - Accent5 8 3 2 2" xfId="1566"/>
    <cellStyle name="40% - Accent5 8 3 3" xfId="1567"/>
    <cellStyle name="40% - Accent5 8 4" xfId="1568"/>
    <cellStyle name="40% - Accent5 8 4 2" xfId="1569"/>
    <cellStyle name="40% - Accent5 8 5" xfId="1570"/>
    <cellStyle name="40% - Accent5 9" xfId="1571"/>
    <cellStyle name="40% - Accent5 9 2" xfId="1572"/>
    <cellStyle name="40% - Accent5 9 2 2" xfId="1573"/>
    <cellStyle name="40% - Accent5 9 2 2 2" xfId="1574"/>
    <cellStyle name="40% - Accent5 9 2 3" xfId="1575"/>
    <cellStyle name="40% - Accent5 9 3" xfId="1576"/>
    <cellStyle name="40% - Accent5 9 3 2" xfId="1577"/>
    <cellStyle name="40% - Accent5 9 4" xfId="1578"/>
    <cellStyle name="40% - Accent6 10" xfId="1579"/>
    <cellStyle name="40% - Accent6 10 2" xfId="1580"/>
    <cellStyle name="40% - Accent6 10 2 2" xfId="1581"/>
    <cellStyle name="40% - Accent6 10 3" xfId="1582"/>
    <cellStyle name="40% - Accent6 11" xfId="1583"/>
    <cellStyle name="40% - Accent6 11 2" xfId="1584"/>
    <cellStyle name="40% - Accent6 12" xfId="1585"/>
    <cellStyle name="40% - Accent6 2" xfId="1586"/>
    <cellStyle name="40% - Accent6 2 2" xfId="1587"/>
    <cellStyle name="40% - Accent6 2 2 2" xfId="1588"/>
    <cellStyle name="40% - Accent6 2 2 2 2" xfId="1589"/>
    <cellStyle name="40% - Accent6 2 2 2 2 2" xfId="1590"/>
    <cellStyle name="40% - Accent6 2 2 2 2 2 2" xfId="1591"/>
    <cellStyle name="40% - Accent6 2 2 2 2 3" xfId="1592"/>
    <cellStyle name="40% - Accent6 2 2 2 3" xfId="1593"/>
    <cellStyle name="40% - Accent6 2 2 2 3 2" xfId="1594"/>
    <cellStyle name="40% - Accent6 2 2 2 4" xfId="1595"/>
    <cellStyle name="40% - Accent6 2 2 3" xfId="1596"/>
    <cellStyle name="40% - Accent6 2 2 3 2" xfId="1597"/>
    <cellStyle name="40% - Accent6 2 2 3 2 2" xfId="1598"/>
    <cellStyle name="40% - Accent6 2 2 3 3" xfId="1599"/>
    <cellStyle name="40% - Accent6 2 2 4" xfId="1600"/>
    <cellStyle name="40% - Accent6 2 2 4 2" xfId="1601"/>
    <cellStyle name="40% - Accent6 2 2 5" xfId="1602"/>
    <cellStyle name="40% - Accent6 2 3" xfId="1603"/>
    <cellStyle name="40% - Accent6 2 3 2" xfId="1604"/>
    <cellStyle name="40% - Accent6 2 3 2 2" xfId="1605"/>
    <cellStyle name="40% - Accent6 2 3 2 2 2" xfId="1606"/>
    <cellStyle name="40% - Accent6 2 3 2 3" xfId="1607"/>
    <cellStyle name="40% - Accent6 2 3 3" xfId="1608"/>
    <cellStyle name="40% - Accent6 2 3 3 2" xfId="1609"/>
    <cellStyle name="40% - Accent6 2 3 4" xfId="1610"/>
    <cellStyle name="40% - Accent6 2 4" xfId="1611"/>
    <cellStyle name="40% - Accent6 2 4 2" xfId="1612"/>
    <cellStyle name="40% - Accent6 2 4 2 2" xfId="1613"/>
    <cellStyle name="40% - Accent6 2 4 3" xfId="1614"/>
    <cellStyle name="40% - Accent6 2 5" xfId="1615"/>
    <cellStyle name="40% - Accent6 2 5 2" xfId="1616"/>
    <cellStyle name="40% - Accent6 2 6" xfId="1617"/>
    <cellStyle name="40% - Accent6 3" xfId="1618"/>
    <cellStyle name="40% - Accent6 3 2" xfId="1619"/>
    <cellStyle name="40% - Accent6 3 2 2" xfId="1620"/>
    <cellStyle name="40% - Accent6 3 2 2 2" xfId="1621"/>
    <cellStyle name="40% - Accent6 3 2 2 2 2" xfId="1622"/>
    <cellStyle name="40% - Accent6 3 2 2 3" xfId="1623"/>
    <cellStyle name="40% - Accent6 3 2 3" xfId="1624"/>
    <cellStyle name="40% - Accent6 3 2 3 2" xfId="1625"/>
    <cellStyle name="40% - Accent6 3 2 4" xfId="1626"/>
    <cellStyle name="40% - Accent6 3 3" xfId="1627"/>
    <cellStyle name="40% - Accent6 3 3 2" xfId="1628"/>
    <cellStyle name="40% - Accent6 3 3 2 2" xfId="1629"/>
    <cellStyle name="40% - Accent6 3 3 3" xfId="1630"/>
    <cellStyle name="40% - Accent6 3 4" xfId="1631"/>
    <cellStyle name="40% - Accent6 3 4 2" xfId="1632"/>
    <cellStyle name="40% - Accent6 3 5" xfId="1633"/>
    <cellStyle name="40% - Accent6 4" xfId="1634"/>
    <cellStyle name="40% - Accent6 4 2" xfId="1635"/>
    <cellStyle name="40% - Accent6 4 2 2" xfId="1636"/>
    <cellStyle name="40% - Accent6 4 2 2 2" xfId="1637"/>
    <cellStyle name="40% - Accent6 4 2 2 2 2" xfId="1638"/>
    <cellStyle name="40% - Accent6 4 2 2 3" xfId="1639"/>
    <cellStyle name="40% - Accent6 4 2 3" xfId="1640"/>
    <cellStyle name="40% - Accent6 4 2 3 2" xfId="1641"/>
    <cellStyle name="40% - Accent6 4 2 4" xfId="1642"/>
    <cellStyle name="40% - Accent6 4 3" xfId="1643"/>
    <cellStyle name="40% - Accent6 4 3 2" xfId="1644"/>
    <cellStyle name="40% - Accent6 4 3 2 2" xfId="1645"/>
    <cellStyle name="40% - Accent6 4 3 3" xfId="1646"/>
    <cellStyle name="40% - Accent6 4 4" xfId="1647"/>
    <cellStyle name="40% - Accent6 4 4 2" xfId="1648"/>
    <cellStyle name="40% - Accent6 4 5" xfId="1649"/>
    <cellStyle name="40% - Accent6 5" xfId="1650"/>
    <cellStyle name="40% - Accent6 5 2" xfId="1651"/>
    <cellStyle name="40% - Accent6 5 2 2" xfId="1652"/>
    <cellStyle name="40% - Accent6 5 2 2 2" xfId="1653"/>
    <cellStyle name="40% - Accent6 5 2 2 2 2" xfId="1654"/>
    <cellStyle name="40% - Accent6 5 2 2 3" xfId="1655"/>
    <cellStyle name="40% - Accent6 5 2 3" xfId="1656"/>
    <cellStyle name="40% - Accent6 5 2 3 2" xfId="1657"/>
    <cellStyle name="40% - Accent6 5 2 4" xfId="1658"/>
    <cellStyle name="40% - Accent6 5 3" xfId="1659"/>
    <cellStyle name="40% - Accent6 5 3 2" xfId="1660"/>
    <cellStyle name="40% - Accent6 5 3 2 2" xfId="1661"/>
    <cellStyle name="40% - Accent6 5 3 3" xfId="1662"/>
    <cellStyle name="40% - Accent6 5 4" xfId="1663"/>
    <cellStyle name="40% - Accent6 5 4 2" xfId="1664"/>
    <cellStyle name="40% - Accent6 5 5" xfId="1665"/>
    <cellStyle name="40% - Accent6 6" xfId="1666"/>
    <cellStyle name="40% - Accent6 6 2" xfId="1667"/>
    <cellStyle name="40% - Accent6 6 2 2" xfId="1668"/>
    <cellStyle name="40% - Accent6 6 2 2 2" xfId="1669"/>
    <cellStyle name="40% - Accent6 6 2 2 2 2" xfId="1670"/>
    <cellStyle name="40% - Accent6 6 2 2 3" xfId="1671"/>
    <cellStyle name="40% - Accent6 6 2 3" xfId="1672"/>
    <cellStyle name="40% - Accent6 6 2 3 2" xfId="1673"/>
    <cellStyle name="40% - Accent6 6 2 4" xfId="1674"/>
    <cellStyle name="40% - Accent6 6 3" xfId="1675"/>
    <cellStyle name="40% - Accent6 6 3 2" xfId="1676"/>
    <cellStyle name="40% - Accent6 6 3 2 2" xfId="1677"/>
    <cellStyle name="40% - Accent6 6 3 3" xfId="1678"/>
    <cellStyle name="40% - Accent6 6 4" xfId="1679"/>
    <cellStyle name="40% - Accent6 6 4 2" xfId="1680"/>
    <cellStyle name="40% - Accent6 6 5" xfId="1681"/>
    <cellStyle name="40% - Accent6 7" xfId="1682"/>
    <cellStyle name="40% - Accent6 7 2" xfId="1683"/>
    <cellStyle name="40% - Accent6 7 2 2" xfId="1684"/>
    <cellStyle name="40% - Accent6 7 2 2 2" xfId="1685"/>
    <cellStyle name="40% - Accent6 7 2 2 2 2" xfId="1686"/>
    <cellStyle name="40% - Accent6 7 2 2 3" xfId="1687"/>
    <cellStyle name="40% - Accent6 7 2 3" xfId="1688"/>
    <cellStyle name="40% - Accent6 7 2 3 2" xfId="1689"/>
    <cellStyle name="40% - Accent6 7 2 4" xfId="1690"/>
    <cellStyle name="40% - Accent6 7 3" xfId="1691"/>
    <cellStyle name="40% - Accent6 7 3 2" xfId="1692"/>
    <cellStyle name="40% - Accent6 7 3 2 2" xfId="1693"/>
    <cellStyle name="40% - Accent6 7 3 3" xfId="1694"/>
    <cellStyle name="40% - Accent6 7 4" xfId="1695"/>
    <cellStyle name="40% - Accent6 7 4 2" xfId="1696"/>
    <cellStyle name="40% - Accent6 7 5" xfId="1697"/>
    <cellStyle name="40% - Accent6 8" xfId="1698"/>
    <cellStyle name="40% - Accent6 8 2" xfId="1699"/>
    <cellStyle name="40% - Accent6 8 2 2" xfId="1700"/>
    <cellStyle name="40% - Accent6 8 2 2 2" xfId="1701"/>
    <cellStyle name="40% - Accent6 8 2 2 2 2" xfId="1702"/>
    <cellStyle name="40% - Accent6 8 2 2 3" xfId="1703"/>
    <cellStyle name="40% - Accent6 8 2 3" xfId="1704"/>
    <cellStyle name="40% - Accent6 8 2 3 2" xfId="1705"/>
    <cellStyle name="40% - Accent6 8 2 4" xfId="1706"/>
    <cellStyle name="40% - Accent6 8 3" xfId="1707"/>
    <cellStyle name="40% - Accent6 8 3 2" xfId="1708"/>
    <cellStyle name="40% - Accent6 8 3 2 2" xfId="1709"/>
    <cellStyle name="40% - Accent6 8 3 3" xfId="1710"/>
    <cellStyle name="40% - Accent6 8 4" xfId="1711"/>
    <cellStyle name="40% - Accent6 8 4 2" xfId="1712"/>
    <cellStyle name="40% - Accent6 8 5" xfId="1713"/>
    <cellStyle name="40% - Accent6 9" xfId="1714"/>
    <cellStyle name="40% - Accent6 9 2" xfId="1715"/>
    <cellStyle name="40% - Accent6 9 2 2" xfId="1716"/>
    <cellStyle name="40% - Accent6 9 2 2 2" xfId="1717"/>
    <cellStyle name="40% - Accent6 9 2 3" xfId="1718"/>
    <cellStyle name="40% - Accent6 9 3" xfId="1719"/>
    <cellStyle name="40% - Accent6 9 3 2" xfId="1720"/>
    <cellStyle name="40% - Accent6 9 4" xfId="1721"/>
    <cellStyle name="Comma" xfId="1" builtinId="3"/>
    <cellStyle name="Comma [0] 2" xfId="1722"/>
    <cellStyle name="Comma [0] 2 2" xfId="1723"/>
    <cellStyle name="Comma 10" xfId="1724"/>
    <cellStyle name="Comma 11" xfId="1725"/>
    <cellStyle name="Comma 12" xfId="1726"/>
    <cellStyle name="Comma 13" xfId="1727"/>
    <cellStyle name="Comma 14" xfId="1728"/>
    <cellStyle name="Comma 15" xfId="1729"/>
    <cellStyle name="Comma 16" xfId="1730"/>
    <cellStyle name="Comma 17" xfId="1731"/>
    <cellStyle name="Comma 18" xfId="1732"/>
    <cellStyle name="Comma 19" xfId="1733"/>
    <cellStyle name="Comma 2" xfId="1734"/>
    <cellStyle name="Comma 2 2" xfId="1735"/>
    <cellStyle name="Comma 2 2 2" xfId="1736"/>
    <cellStyle name="Comma 2 2 2 2" xfId="1737"/>
    <cellStyle name="Comma 2 2 2 2 2" xfId="1738"/>
    <cellStyle name="Comma 2 2 2 3" xfId="1739"/>
    <cellStyle name="Comma 2 2 3" xfId="1740"/>
    <cellStyle name="Comma 2 2 3 2" xfId="1741"/>
    <cellStyle name="Comma 2 2 4" xfId="1742"/>
    <cellStyle name="Comma 2 3" xfId="1743"/>
    <cellStyle name="Comma 2 3 2" xfId="1744"/>
    <cellStyle name="Comma 2 3 2 2" xfId="1745"/>
    <cellStyle name="Comma 2 3 3" xfId="1746"/>
    <cellStyle name="Comma 2 4" xfId="1747"/>
    <cellStyle name="Comma 2 4 2" xfId="1748"/>
    <cellStyle name="Comma 2 5" xfId="1749"/>
    <cellStyle name="Comma 20" xfId="1750"/>
    <cellStyle name="Comma 21" xfId="1751"/>
    <cellStyle name="Comma 22" xfId="1752"/>
    <cellStyle name="Comma 23" xfId="1753"/>
    <cellStyle name="Comma 24" xfId="1754"/>
    <cellStyle name="Comma 25" xfId="1755"/>
    <cellStyle name="Comma 3" xfId="1756"/>
    <cellStyle name="Comma 3 2" xfId="1757"/>
    <cellStyle name="Comma 3 2 2" xfId="1758"/>
    <cellStyle name="Comma 3 3" xfId="1759"/>
    <cellStyle name="Comma 4" xfId="1760"/>
    <cellStyle name="Comma 4 2" xfId="1761"/>
    <cellStyle name="Comma 5" xfId="1762"/>
    <cellStyle name="Comma 5 2" xfId="1763"/>
    <cellStyle name="Comma 6" xfId="1764"/>
    <cellStyle name="Comma 6 2" xfId="1765"/>
    <cellStyle name="Comma 7" xfId="1766"/>
    <cellStyle name="Comma 7 2" xfId="1767"/>
    <cellStyle name="Comma 8" xfId="1768"/>
    <cellStyle name="Comma 8 2" xfId="1769"/>
    <cellStyle name="Comma 9" xfId="1770"/>
    <cellStyle name="Comma0" xfId="1771"/>
    <cellStyle name="Comma0 2" xfId="1772"/>
    <cellStyle name="Comma0 2 2" xfId="1773"/>
    <cellStyle name="Comma0 3" xfId="1774"/>
    <cellStyle name="Hyperlink" xfId="2297" builtinId="8"/>
    <cellStyle name="Hyperlink 2" xfId="1775"/>
    <cellStyle name="Normal" xfId="0" builtinId="0"/>
    <cellStyle name="Normal 10" xfId="1776"/>
    <cellStyle name="Normal 10 2" xfId="1777"/>
    <cellStyle name="Normal 10 2 2" xfId="1778"/>
    <cellStyle name="Normal 10 2 2 2" xfId="1779"/>
    <cellStyle name="Normal 10 2 2 2 2" xfId="1780"/>
    <cellStyle name="Normal 10 2 2 3" xfId="1781"/>
    <cellStyle name="Normal 10 2 2 4" xfId="1782"/>
    <cellStyle name="Normal 10 2 3" xfId="1783"/>
    <cellStyle name="Normal 10 2 3 2" xfId="1784"/>
    <cellStyle name="Normal 10 2 4" xfId="1785"/>
    <cellStyle name="Normal 10 3" xfId="1786"/>
    <cellStyle name="Normal 10 3 2" xfId="1787"/>
    <cellStyle name="Normal 10 3 2 2" xfId="1788"/>
    <cellStyle name="Normal 10 3 3" xfId="1789"/>
    <cellStyle name="Normal 10 4" xfId="1790"/>
    <cellStyle name="Normal 10 4 2" xfId="1791"/>
    <cellStyle name="Normal 10 5" xfId="1792"/>
    <cellStyle name="Normal 11" xfId="1793"/>
    <cellStyle name="Normal 11 2" xfId="1794"/>
    <cellStyle name="Normal 11 2 2" xfId="1795"/>
    <cellStyle name="Normal 11 2 2 2" xfId="1796"/>
    <cellStyle name="Normal 11 2 3" xfId="1797"/>
    <cellStyle name="Normal 11 3" xfId="1798"/>
    <cellStyle name="Normal 11 3 2" xfId="1799"/>
    <cellStyle name="Normal 11 4" xfId="1800"/>
    <cellStyle name="Normal 12" xfId="4"/>
    <cellStyle name="Normal 12 2" xfId="1801"/>
    <cellStyle name="Normal 13" xfId="1802"/>
    <cellStyle name="Normal 13 2" xfId="1803"/>
    <cellStyle name="Normal 13 2 2" xfId="1804"/>
    <cellStyle name="Normal 13 3" xfId="1805"/>
    <cellStyle name="Normal 13 4" xfId="1806"/>
    <cellStyle name="Normal 14" xfId="1807"/>
    <cellStyle name="Normal 14 2" xfId="1808"/>
    <cellStyle name="Normal 14 3" xfId="1809"/>
    <cellStyle name="Normal 15" xfId="1810"/>
    <cellStyle name="Normal 16" xfId="1811"/>
    <cellStyle name="Normal 16 2" xfId="1812"/>
    <cellStyle name="Normal 17" xfId="1813"/>
    <cellStyle name="Normal 17 2" xfId="1814"/>
    <cellStyle name="Normal 18" xfId="1815"/>
    <cellStyle name="Normal 2" xfId="3"/>
    <cellStyle name="Normal 2 2" xfId="1816"/>
    <cellStyle name="Normal 2 2 2" xfId="1817"/>
    <cellStyle name="Normal 2 2 3" xfId="1818"/>
    <cellStyle name="Normal 2 3" xfId="1819"/>
    <cellStyle name="Normal 2 3 2" xfId="1820"/>
    <cellStyle name="Normal 2 3 2 2" xfId="1821"/>
    <cellStyle name="Normal 2 3 2 2 2" xfId="1822"/>
    <cellStyle name="Normal 2 3 2 2 2 2" xfId="1823"/>
    <cellStyle name="Normal 2 3 2 2 3" xfId="1824"/>
    <cellStyle name="Normal 2 3 2 3" xfId="1825"/>
    <cellStyle name="Normal 2 3 2 3 2" xfId="1826"/>
    <cellStyle name="Normal 2 3 2 4" xfId="1827"/>
    <cellStyle name="Normal 2 3 3" xfId="1828"/>
    <cellStyle name="Normal 2 3 3 2" xfId="1829"/>
    <cellStyle name="Normal 2 3 3 2 2" xfId="1830"/>
    <cellStyle name="Normal 2 3 3 3" xfId="1831"/>
    <cellStyle name="Normal 2 3 4" xfId="1832"/>
    <cellStyle name="Normal 2 3 4 2" xfId="1833"/>
    <cellStyle name="Normal 2 3 5" xfId="1834"/>
    <cellStyle name="Normal 2 3 6" xfId="1835"/>
    <cellStyle name="Normal 2 4" xfId="1836"/>
    <cellStyle name="Normal 2 5" xfId="1837"/>
    <cellStyle name="Normal 2 6" xfId="1838"/>
    <cellStyle name="Normal 3" xfId="1839"/>
    <cellStyle name="Normal 3 2" xfId="1840"/>
    <cellStyle name="Normal 3 2 2" xfId="1841"/>
    <cellStyle name="Normal 3 3" xfId="1842"/>
    <cellStyle name="Normal 3 4" xfId="1843"/>
    <cellStyle name="Normal 3 5" xfId="1844"/>
    <cellStyle name="Normal 4" xfId="1845"/>
    <cellStyle name="Normal 4 10" xfId="1846"/>
    <cellStyle name="Normal 4 2" xfId="1847"/>
    <cellStyle name="Normal 4 2 2" xfId="1848"/>
    <cellStyle name="Normal 4 2 2 2" xfId="1849"/>
    <cellStyle name="Normal 4 2 2 2 2" xfId="1850"/>
    <cellStyle name="Normal 4 2 2 2 2 2" xfId="1851"/>
    <cellStyle name="Normal 4 2 2 2 2 2 2" xfId="1852"/>
    <cellStyle name="Normal 4 2 2 2 2 3" xfId="1853"/>
    <cellStyle name="Normal 4 2 2 2 3" xfId="1854"/>
    <cellStyle name="Normal 4 2 2 2 3 2" xfId="1855"/>
    <cellStyle name="Normal 4 2 2 2 4" xfId="1856"/>
    <cellStyle name="Normal 4 2 2 3" xfId="1857"/>
    <cellStyle name="Normal 4 2 2 3 2" xfId="1858"/>
    <cellStyle name="Normal 4 2 2 3 2 2" xfId="1859"/>
    <cellStyle name="Normal 4 2 2 3 3" xfId="1860"/>
    <cellStyle name="Normal 4 2 2 4" xfId="1861"/>
    <cellStyle name="Normal 4 2 2 4 2" xfId="1862"/>
    <cellStyle name="Normal 4 2 2 5" xfId="1863"/>
    <cellStyle name="Normal 4 2 3" xfId="1864"/>
    <cellStyle name="Normal 4 2 4" xfId="1865"/>
    <cellStyle name="Normal 4 2 4 2" xfId="1866"/>
    <cellStyle name="Normal 4 2 4 2 2" xfId="1867"/>
    <cellStyle name="Normal 4 2 4 2 2 2" xfId="1868"/>
    <cellStyle name="Normal 4 2 4 2 3" xfId="1869"/>
    <cellStyle name="Normal 4 2 4 3" xfId="1870"/>
    <cellStyle name="Normal 4 2 4 3 2" xfId="1871"/>
    <cellStyle name="Normal 4 2 4 4" xfId="1872"/>
    <cellStyle name="Normal 4 2 5" xfId="1873"/>
    <cellStyle name="Normal 4 2 5 2" xfId="1874"/>
    <cellStyle name="Normal 4 2 5 2 2" xfId="1875"/>
    <cellStyle name="Normal 4 2 5 3" xfId="1876"/>
    <cellStyle name="Normal 4 2 6" xfId="1877"/>
    <cellStyle name="Normal 4 2 6 2" xfId="1878"/>
    <cellStyle name="Normal 4 2 7" xfId="1879"/>
    <cellStyle name="Normal 4 3" xfId="1880"/>
    <cellStyle name="Normal 4 3 2" xfId="1881"/>
    <cellStyle name="Normal 4 3 2 2" xfId="1882"/>
    <cellStyle name="Normal 4 3 2 2 2" xfId="1883"/>
    <cellStyle name="Normal 4 3 2 2 2 2" xfId="1884"/>
    <cellStyle name="Normal 4 3 2 2 3" xfId="1885"/>
    <cellStyle name="Normal 4 3 2 3" xfId="1886"/>
    <cellStyle name="Normal 4 3 2 3 2" xfId="1887"/>
    <cellStyle name="Normal 4 3 2 4" xfId="1888"/>
    <cellStyle name="Normal 4 3 3" xfId="1889"/>
    <cellStyle name="Normal 4 3 3 2" xfId="1890"/>
    <cellStyle name="Normal 4 3 3 2 2" xfId="1891"/>
    <cellStyle name="Normal 4 3 3 3" xfId="1892"/>
    <cellStyle name="Normal 4 3 4" xfId="1893"/>
    <cellStyle name="Normal 4 3 4 2" xfId="1894"/>
    <cellStyle name="Normal 4 3 5" xfId="1895"/>
    <cellStyle name="Normal 4 4" xfId="1896"/>
    <cellStyle name="Normal 4 4 2" xfId="1897"/>
    <cellStyle name="Normal 4 4 2 2" xfId="1898"/>
    <cellStyle name="Normal 4 4 2 2 2" xfId="1899"/>
    <cellStyle name="Normal 4 4 2 2 2 2" xfId="1900"/>
    <cellStyle name="Normal 4 4 2 2 3" xfId="1901"/>
    <cellStyle name="Normal 4 4 2 3" xfId="1902"/>
    <cellStyle name="Normal 4 4 2 3 2" xfId="1903"/>
    <cellStyle name="Normal 4 4 2 4" xfId="1904"/>
    <cellStyle name="Normal 4 4 3" xfId="1905"/>
    <cellStyle name="Normal 4 4 3 2" xfId="1906"/>
    <cellStyle name="Normal 4 4 3 2 2" xfId="1907"/>
    <cellStyle name="Normal 4 4 3 3" xfId="1908"/>
    <cellStyle name="Normal 4 4 4" xfId="1909"/>
    <cellStyle name="Normal 4 4 4 2" xfId="1910"/>
    <cellStyle name="Normal 4 4 5" xfId="1911"/>
    <cellStyle name="Normal 4 5" xfId="1912"/>
    <cellStyle name="Normal 4 6" xfId="1913"/>
    <cellStyle name="Normal 4 6 2" xfId="1914"/>
    <cellStyle name="Normal 4 6 2 2" xfId="1915"/>
    <cellStyle name="Normal 4 6 2 2 2" xfId="1916"/>
    <cellStyle name="Normal 4 6 2 3" xfId="1917"/>
    <cellStyle name="Normal 4 6 3" xfId="1918"/>
    <cellStyle name="Normal 4 6 3 2" xfId="1919"/>
    <cellStyle name="Normal 4 6 4" xfId="1920"/>
    <cellStyle name="Normal 4 7" xfId="1921"/>
    <cellStyle name="Normal 4 7 2" xfId="1922"/>
    <cellStyle name="Normal 4 8" xfId="1923"/>
    <cellStyle name="Normal 4 8 2" xfId="1924"/>
    <cellStyle name="Normal 4 8 2 2" xfId="1925"/>
    <cellStyle name="Normal 4 8 3" xfId="1926"/>
    <cellStyle name="Normal 4 9" xfId="1927"/>
    <cellStyle name="Normal 4 9 2" xfId="1928"/>
    <cellStyle name="Normal 5" xfId="1929"/>
    <cellStyle name="Normal 5 2" xfId="1930"/>
    <cellStyle name="Normal 5 2 2" xfId="1931"/>
    <cellStyle name="Normal 5 2 2 2" xfId="1932"/>
    <cellStyle name="Normal 5 2 2 2 2" xfId="1933"/>
    <cellStyle name="Normal 5 2 2 2 2 2" xfId="1934"/>
    <cellStyle name="Normal 5 2 2 2 2 2 2" xfId="1935"/>
    <cellStyle name="Normal 5 2 2 2 2 3" xfId="1936"/>
    <cellStyle name="Normal 5 2 2 2 3" xfId="1937"/>
    <cellStyle name="Normal 5 2 2 2 3 2" xfId="1938"/>
    <cellStyle name="Normal 5 2 2 2 4" xfId="1939"/>
    <cellStyle name="Normal 5 2 2 3" xfId="1940"/>
    <cellStyle name="Normal 5 2 2 3 2" xfId="1941"/>
    <cellStyle name="Normal 5 2 2 3 2 2" xfId="1942"/>
    <cellStyle name="Normal 5 2 2 3 3" xfId="1943"/>
    <cellStyle name="Normal 5 2 2 4" xfId="1944"/>
    <cellStyle name="Normal 5 2 2 4 2" xfId="1945"/>
    <cellStyle name="Normal 5 2 2 5" xfId="1946"/>
    <cellStyle name="Normal 5 2 3" xfId="1947"/>
    <cellStyle name="Normal 5 2 3 2" xfId="1948"/>
    <cellStyle name="Normal 5 2 3 2 2" xfId="1949"/>
    <cellStyle name="Normal 5 2 3 2 2 2" xfId="1950"/>
    <cellStyle name="Normal 5 2 3 2 3" xfId="1951"/>
    <cellStyle name="Normal 5 2 3 3" xfId="1952"/>
    <cellStyle name="Normal 5 2 3 3 2" xfId="1953"/>
    <cellStyle name="Normal 5 2 3 4" xfId="1954"/>
    <cellStyle name="Normal 5 2 4" xfId="1955"/>
    <cellStyle name="Normal 5 2 4 2" xfId="1956"/>
    <cellStyle name="Normal 5 2 4 2 2" xfId="1957"/>
    <cellStyle name="Normal 5 2 4 3" xfId="1958"/>
    <cellStyle name="Normal 5 2 5" xfId="1959"/>
    <cellStyle name="Normal 5 2 5 2" xfId="1960"/>
    <cellStyle name="Normal 5 2 6" xfId="1961"/>
    <cellStyle name="Normal 5 3" xfId="1962"/>
    <cellStyle name="Normal 5 3 2" xfId="1963"/>
    <cellStyle name="Normal 5 3 2 2" xfId="1964"/>
    <cellStyle name="Normal 5 3 2 2 2" xfId="1965"/>
    <cellStyle name="Normal 5 3 2 2 2 2" xfId="1966"/>
    <cellStyle name="Normal 5 3 2 2 3" xfId="1967"/>
    <cellStyle name="Normal 5 3 2 3" xfId="1968"/>
    <cellStyle name="Normal 5 3 2 3 2" xfId="1969"/>
    <cellStyle name="Normal 5 3 2 4" xfId="1970"/>
    <cellStyle name="Normal 5 3 3" xfId="1971"/>
    <cellStyle name="Normal 5 3 3 2" xfId="1972"/>
    <cellStyle name="Normal 5 3 3 2 2" xfId="1973"/>
    <cellStyle name="Normal 5 3 3 3" xfId="1974"/>
    <cellStyle name="Normal 5 3 4" xfId="1975"/>
    <cellStyle name="Normal 5 3 4 2" xfId="1976"/>
    <cellStyle name="Normal 5 3 5" xfId="1977"/>
    <cellStyle name="Normal 5 4" xfId="1978"/>
    <cellStyle name="Normal 5 4 2" xfId="1979"/>
    <cellStyle name="Normal 5 4 2 2" xfId="1980"/>
    <cellStyle name="Normal 5 4 2 2 2" xfId="1981"/>
    <cellStyle name="Normal 5 4 2 2 2 2" xfId="1982"/>
    <cellStyle name="Normal 5 4 2 2 3" xfId="1983"/>
    <cellStyle name="Normal 5 4 2 3" xfId="1984"/>
    <cellStyle name="Normal 5 4 2 3 2" xfId="1985"/>
    <cellStyle name="Normal 5 4 2 4" xfId="1986"/>
    <cellStyle name="Normal 5 4 3" xfId="1987"/>
    <cellStyle name="Normal 5 4 3 2" xfId="1988"/>
    <cellStyle name="Normal 5 4 3 2 2" xfId="1989"/>
    <cellStyle name="Normal 5 4 3 3" xfId="1990"/>
    <cellStyle name="Normal 5 4 4" xfId="1991"/>
    <cellStyle name="Normal 5 4 4 2" xfId="1992"/>
    <cellStyle name="Normal 5 4 5" xfId="1993"/>
    <cellStyle name="Normal 5 5" xfId="1994"/>
    <cellStyle name="Normal 5 5 2" xfId="1995"/>
    <cellStyle name="Normal 5 6" xfId="1996"/>
    <cellStyle name="Normal 5 6 2" xfId="1997"/>
    <cellStyle name="Normal 5 6 2 2" xfId="1998"/>
    <cellStyle name="Normal 5 6 2 2 2" xfId="1999"/>
    <cellStyle name="Normal 5 6 2 3" xfId="2000"/>
    <cellStyle name="Normal 5 6 3" xfId="2001"/>
    <cellStyle name="Normal 5 6 3 2" xfId="2002"/>
    <cellStyle name="Normal 5 6 4" xfId="2003"/>
    <cellStyle name="Normal 5 7" xfId="2004"/>
    <cellStyle name="Normal 5 7 2" xfId="2005"/>
    <cellStyle name="Normal 5 7 2 2" xfId="2006"/>
    <cellStyle name="Normal 5 7 3" xfId="2007"/>
    <cellStyle name="Normal 5 8" xfId="2008"/>
    <cellStyle name="Normal 5 8 2" xfId="2009"/>
    <cellStyle name="Normal 5 9" xfId="2010"/>
    <cellStyle name="Normal 6" xfId="2011"/>
    <cellStyle name="Normal 6 2" xfId="2012"/>
    <cellStyle name="Normal 6 2 2" xfId="2013"/>
    <cellStyle name="Normal 6 2 2 2" xfId="2014"/>
    <cellStyle name="Normal 6 2 2 2 2" xfId="2015"/>
    <cellStyle name="Normal 6 2 2 2 2 2" xfId="2016"/>
    <cellStyle name="Normal 6 2 2 2 3" xfId="2017"/>
    <cellStyle name="Normal 6 2 2 3" xfId="2018"/>
    <cellStyle name="Normal 6 2 2 3 2" xfId="2019"/>
    <cellStyle name="Normal 6 2 2 4" xfId="2020"/>
    <cellStyle name="Normal 6 2 3" xfId="2021"/>
    <cellStyle name="Normal 6 2 3 2" xfId="2022"/>
    <cellStyle name="Normal 6 2 3 2 2" xfId="2023"/>
    <cellStyle name="Normal 6 2 3 3" xfId="2024"/>
    <cellStyle name="Normal 6 2 4" xfId="2025"/>
    <cellStyle name="Normal 6 2 4 2" xfId="2026"/>
    <cellStyle name="Normal 6 2 5" xfId="2027"/>
    <cellStyle name="Normal 6 3" xfId="2028"/>
    <cellStyle name="Normal 6 3 2" xfId="2029"/>
    <cellStyle name="Normal 6 3 2 2" xfId="2030"/>
    <cellStyle name="Normal 6 3 3" xfId="2031"/>
    <cellStyle name="Normal 6 4" xfId="2032"/>
    <cellStyle name="Normal 6 4 2" xfId="2033"/>
    <cellStyle name="Normal 6 4 2 2" xfId="2034"/>
    <cellStyle name="Normal 6 4 2 2 2" xfId="2035"/>
    <cellStyle name="Normal 6 4 2 3" xfId="2036"/>
    <cellStyle name="Normal 6 4 3" xfId="2037"/>
    <cellStyle name="Normal 6 4 3 2" xfId="2038"/>
    <cellStyle name="Normal 6 4 4" xfId="2039"/>
    <cellStyle name="Normal 6 5" xfId="2040"/>
    <cellStyle name="Normal 6 5 2" xfId="2041"/>
    <cellStyle name="Normal 6 5 2 2" xfId="2042"/>
    <cellStyle name="Normal 6 5 3" xfId="2043"/>
    <cellStyle name="Normal 6 6" xfId="2044"/>
    <cellStyle name="Normal 6 6 2" xfId="2045"/>
    <cellStyle name="Normal 6 7" xfId="2046"/>
    <cellStyle name="Normal 7" xfId="2047"/>
    <cellStyle name="Normal 7 2" xfId="2048"/>
    <cellStyle name="Normal 7 2 2" xfId="2049"/>
    <cellStyle name="Normal 7 2 2 2" xfId="2050"/>
    <cellStyle name="Normal 7 2 2 2 2" xfId="2051"/>
    <cellStyle name="Normal 7 2 2 2 2 2" xfId="2052"/>
    <cellStyle name="Normal 7 2 2 2 3" xfId="2053"/>
    <cellStyle name="Normal 7 2 2 3" xfId="2054"/>
    <cellStyle name="Normal 7 2 2 3 2" xfId="2055"/>
    <cellStyle name="Normal 7 2 2 4" xfId="2056"/>
    <cellStyle name="Normal 7 2 3" xfId="2057"/>
    <cellStyle name="Normal 7 2 3 2" xfId="2058"/>
    <cellStyle name="Normal 7 2 3 2 2" xfId="2059"/>
    <cellStyle name="Normal 7 2 3 3" xfId="2060"/>
    <cellStyle name="Normal 7 2 4" xfId="2061"/>
    <cellStyle name="Normal 7 2 4 2" xfId="2062"/>
    <cellStyle name="Normal 7 2 5" xfId="2063"/>
    <cellStyle name="Normal 7 3" xfId="2064"/>
    <cellStyle name="Normal 7 3 2" xfId="2065"/>
    <cellStyle name="Normal 7 3 2 2" xfId="2066"/>
    <cellStyle name="Normal 7 3 2 2 2" xfId="2067"/>
    <cellStyle name="Normal 7 3 2 3" xfId="2068"/>
    <cellStyle name="Normal 7 3 3" xfId="2069"/>
    <cellStyle name="Normal 7 3 3 2" xfId="2070"/>
    <cellStyle name="Normal 7 3 4" xfId="2071"/>
    <cellStyle name="Normal 7 4" xfId="2072"/>
    <cellStyle name="Normal 7 4 2" xfId="2073"/>
    <cellStyle name="Normal 7 4 2 2" xfId="2074"/>
    <cellStyle name="Normal 7 4 3" xfId="2075"/>
    <cellStyle name="Normal 7 5" xfId="2076"/>
    <cellStyle name="Normal 7 5 2" xfId="2077"/>
    <cellStyle name="Normal 7 6" xfId="2078"/>
    <cellStyle name="Normal 8" xfId="2079"/>
    <cellStyle name="Normal 8 2" xfId="2080"/>
    <cellStyle name="Normal 8 2 2" xfId="2081"/>
    <cellStyle name="Normal 8 2 2 2" xfId="2082"/>
    <cellStyle name="Normal 8 2 2 2 2" xfId="2083"/>
    <cellStyle name="Normal 8 2 2 3" xfId="2084"/>
    <cellStyle name="Normal 8 2 3" xfId="2085"/>
    <cellStyle name="Normal 8 2 3 2" xfId="2086"/>
    <cellStyle name="Normal 8 2 4" xfId="2087"/>
    <cellStyle name="Normal 8 3" xfId="2088"/>
    <cellStyle name="Normal 8 3 2" xfId="2089"/>
    <cellStyle name="Normal 8 3 2 2" xfId="2090"/>
    <cellStyle name="Normal 8 3 3" xfId="2091"/>
    <cellStyle name="Normal 8 4" xfId="2092"/>
    <cellStyle name="Normal 8 4 2" xfId="2093"/>
    <cellStyle name="Normal 8 5" xfId="2094"/>
    <cellStyle name="Normal 8 6" xfId="2095"/>
    <cellStyle name="Normal 9" xfId="2096"/>
    <cellStyle name="Normal 9 2" xfId="2097"/>
    <cellStyle name="Normal 9 2 2" xfId="2098"/>
    <cellStyle name="Normal 9 2 2 2" xfId="2099"/>
    <cellStyle name="Normal 9 2 2 2 2" xfId="2100"/>
    <cellStyle name="Normal 9 2 2 3" xfId="2101"/>
    <cellStyle name="Normal 9 2 3" xfId="2102"/>
    <cellStyle name="Normal 9 2 3 2" xfId="2103"/>
    <cellStyle name="Normal 9 2 4" xfId="2104"/>
    <cellStyle name="Normal 9 3" xfId="2105"/>
    <cellStyle name="Normal 9 3 2" xfId="2106"/>
    <cellStyle name="Normal 9 3 2 2" xfId="2107"/>
    <cellStyle name="Normal 9 3 3" xfId="2108"/>
    <cellStyle name="Normal 9 4" xfId="2109"/>
    <cellStyle name="Normal 9 4 2" xfId="2110"/>
    <cellStyle name="Normal 9 5" xfId="2111"/>
    <cellStyle name="Note 2" xfId="2112"/>
    <cellStyle name="Note 2 2" xfId="2113"/>
    <cellStyle name="Note 2 2 2" xfId="2114"/>
    <cellStyle name="Note 2 2 2 2" xfId="2115"/>
    <cellStyle name="Note 2 2 2 2 2" xfId="2116"/>
    <cellStyle name="Note 2 2 2 2 2 2" xfId="2117"/>
    <cellStyle name="Note 2 2 2 2 2 2 2" xfId="2118"/>
    <cellStyle name="Note 2 2 2 2 2 3" xfId="2119"/>
    <cellStyle name="Note 2 2 2 2 3" xfId="2120"/>
    <cellStyle name="Note 2 2 2 2 3 2" xfId="2121"/>
    <cellStyle name="Note 2 2 2 2 4" xfId="2122"/>
    <cellStyle name="Note 2 2 2 3" xfId="2123"/>
    <cellStyle name="Note 2 2 2 3 2" xfId="2124"/>
    <cellStyle name="Note 2 2 2 3 2 2" xfId="2125"/>
    <cellStyle name="Note 2 2 2 3 3" xfId="2126"/>
    <cellStyle name="Note 2 2 2 4" xfId="2127"/>
    <cellStyle name="Note 2 2 2 4 2" xfId="2128"/>
    <cellStyle name="Note 2 2 2 5" xfId="2129"/>
    <cellStyle name="Note 2 2 3" xfId="2130"/>
    <cellStyle name="Note 2 2 3 2" xfId="2131"/>
    <cellStyle name="Note 2 2 3 2 2" xfId="2132"/>
    <cellStyle name="Note 2 2 3 2 2 2" xfId="2133"/>
    <cellStyle name="Note 2 2 3 2 3" xfId="2134"/>
    <cellStyle name="Note 2 2 3 3" xfId="2135"/>
    <cellStyle name="Note 2 2 3 3 2" xfId="2136"/>
    <cellStyle name="Note 2 2 3 4" xfId="2137"/>
    <cellStyle name="Note 2 2 4" xfId="2138"/>
    <cellStyle name="Note 2 2 4 2" xfId="2139"/>
    <cellStyle name="Note 2 2 4 2 2" xfId="2140"/>
    <cellStyle name="Note 2 2 4 3" xfId="2141"/>
    <cellStyle name="Note 2 2 5" xfId="2142"/>
    <cellStyle name="Note 2 2 5 2" xfId="2143"/>
    <cellStyle name="Note 2 2 6" xfId="2144"/>
    <cellStyle name="Note 2 3" xfId="2145"/>
    <cellStyle name="Note 2 3 2" xfId="2146"/>
    <cellStyle name="Note 2 3 2 2" xfId="2147"/>
    <cellStyle name="Note 2 3 2 2 2" xfId="2148"/>
    <cellStyle name="Note 2 3 2 2 2 2" xfId="2149"/>
    <cellStyle name="Note 2 3 2 2 3" xfId="2150"/>
    <cellStyle name="Note 2 3 2 3" xfId="2151"/>
    <cellStyle name="Note 2 3 2 3 2" xfId="2152"/>
    <cellStyle name="Note 2 3 2 4" xfId="2153"/>
    <cellStyle name="Note 2 3 3" xfId="2154"/>
    <cellStyle name="Note 2 3 3 2" xfId="2155"/>
    <cellStyle name="Note 2 3 3 2 2" xfId="2156"/>
    <cellStyle name="Note 2 3 3 3" xfId="2157"/>
    <cellStyle name="Note 2 3 4" xfId="2158"/>
    <cellStyle name="Note 2 3 4 2" xfId="2159"/>
    <cellStyle name="Note 2 3 5" xfId="2160"/>
    <cellStyle name="Note 2 4" xfId="2161"/>
    <cellStyle name="Note 2 4 2" xfId="2162"/>
    <cellStyle name="Note 2 4 2 2" xfId="2163"/>
    <cellStyle name="Note 2 4 2 2 2" xfId="2164"/>
    <cellStyle name="Note 2 4 2 2 2 2" xfId="2165"/>
    <cellStyle name="Note 2 4 2 2 3" xfId="2166"/>
    <cellStyle name="Note 2 4 2 3" xfId="2167"/>
    <cellStyle name="Note 2 4 2 3 2" xfId="2168"/>
    <cellStyle name="Note 2 4 2 4" xfId="2169"/>
    <cellStyle name="Note 2 4 3" xfId="2170"/>
    <cellStyle name="Note 2 4 3 2" xfId="2171"/>
    <cellStyle name="Note 2 4 3 2 2" xfId="2172"/>
    <cellStyle name="Note 2 4 3 3" xfId="2173"/>
    <cellStyle name="Note 2 4 4" xfId="2174"/>
    <cellStyle name="Note 2 4 4 2" xfId="2175"/>
    <cellStyle name="Note 2 4 5" xfId="2176"/>
    <cellStyle name="Note 2 5" xfId="2177"/>
    <cellStyle name="Note 2 5 2" xfId="2178"/>
    <cellStyle name="Note 2 5 2 2" xfId="2179"/>
    <cellStyle name="Note 2 5 2 2 2" xfId="2180"/>
    <cellStyle name="Note 2 5 2 3" xfId="2181"/>
    <cellStyle name="Note 2 5 3" xfId="2182"/>
    <cellStyle name="Note 2 5 3 2" xfId="2183"/>
    <cellStyle name="Note 2 5 4" xfId="2184"/>
    <cellStyle name="Note 2 6" xfId="2185"/>
    <cellStyle name="Note 2 6 2" xfId="2186"/>
    <cellStyle name="Note 2 6 2 2" xfId="2187"/>
    <cellStyle name="Note 2 6 3" xfId="2188"/>
    <cellStyle name="Note 2 7" xfId="2189"/>
    <cellStyle name="Note 2 7 2" xfId="2190"/>
    <cellStyle name="Note 2 8" xfId="2191"/>
    <cellStyle name="Note 3" xfId="2192"/>
    <cellStyle name="Note 3 2" xfId="2193"/>
    <cellStyle name="Note 3 2 2" xfId="2194"/>
    <cellStyle name="Note 3 2 2 2" xfId="2195"/>
    <cellStyle name="Note 3 2 2 2 2" xfId="2196"/>
    <cellStyle name="Note 3 2 2 3" xfId="2197"/>
    <cellStyle name="Note 3 2 3" xfId="2198"/>
    <cellStyle name="Note 3 2 3 2" xfId="2199"/>
    <cellStyle name="Note 3 2 4" xfId="2200"/>
    <cellStyle name="Note 3 3" xfId="2201"/>
    <cellStyle name="Note 3 3 2" xfId="2202"/>
    <cellStyle name="Note 3 3 2 2" xfId="2203"/>
    <cellStyle name="Note 3 3 3" xfId="2204"/>
    <cellStyle name="Note 3 4" xfId="2205"/>
    <cellStyle name="Note 3 4 2" xfId="2206"/>
    <cellStyle name="Note 3 5" xfId="2207"/>
    <cellStyle name="Note 4" xfId="2208"/>
    <cellStyle name="Note 4 2" xfId="2209"/>
    <cellStyle name="Note 4 2 2" xfId="2210"/>
    <cellStyle name="Note 4 2 2 2" xfId="2211"/>
    <cellStyle name="Note 4 2 2 2 2" xfId="2212"/>
    <cellStyle name="Note 4 2 2 3" xfId="2213"/>
    <cellStyle name="Note 4 2 3" xfId="2214"/>
    <cellStyle name="Note 4 2 3 2" xfId="2215"/>
    <cellStyle name="Note 4 2 4" xfId="2216"/>
    <cellStyle name="Note 4 3" xfId="2217"/>
    <cellStyle name="Note 4 3 2" xfId="2218"/>
    <cellStyle name="Note 4 3 2 2" xfId="2219"/>
    <cellStyle name="Note 4 3 3" xfId="2220"/>
    <cellStyle name="Note 4 4" xfId="2221"/>
    <cellStyle name="Note 4 4 2" xfId="2222"/>
    <cellStyle name="Note 4 5" xfId="2223"/>
    <cellStyle name="Note 5" xfId="2224"/>
    <cellStyle name="Note 5 2" xfId="2225"/>
    <cellStyle name="Note 5 2 2" xfId="2226"/>
    <cellStyle name="Note 5 2 2 2" xfId="2227"/>
    <cellStyle name="Note 5 2 2 2 2" xfId="2228"/>
    <cellStyle name="Note 5 2 2 3" xfId="2229"/>
    <cellStyle name="Note 5 2 3" xfId="2230"/>
    <cellStyle name="Note 5 2 3 2" xfId="2231"/>
    <cellStyle name="Note 5 2 4" xfId="2232"/>
    <cellStyle name="Note 5 3" xfId="2233"/>
    <cellStyle name="Note 5 3 2" xfId="2234"/>
    <cellStyle name="Note 5 3 2 2" xfId="2235"/>
    <cellStyle name="Note 5 3 3" xfId="2236"/>
    <cellStyle name="Note 5 4" xfId="2237"/>
    <cellStyle name="Note 5 4 2" xfId="2238"/>
    <cellStyle name="Note 5 5" xfId="2239"/>
    <cellStyle name="Note 6" xfId="2240"/>
    <cellStyle name="Note 6 2" xfId="2241"/>
    <cellStyle name="Note 6 2 2" xfId="2242"/>
    <cellStyle name="Note 6 2 2 2" xfId="2243"/>
    <cellStyle name="Note 6 2 2 2 2" xfId="2244"/>
    <cellStyle name="Note 6 2 2 3" xfId="2245"/>
    <cellStyle name="Note 6 2 3" xfId="2246"/>
    <cellStyle name="Note 6 2 3 2" xfId="2247"/>
    <cellStyle name="Note 6 2 4" xfId="2248"/>
    <cellStyle name="Note 6 3" xfId="2249"/>
    <cellStyle name="Note 6 3 2" xfId="2250"/>
    <cellStyle name="Note 6 3 2 2" xfId="2251"/>
    <cellStyle name="Note 6 3 3" xfId="2252"/>
    <cellStyle name="Note 6 4" xfId="2253"/>
    <cellStyle name="Note 6 4 2" xfId="2254"/>
    <cellStyle name="Note 6 5" xfId="2255"/>
    <cellStyle name="Note 7" xfId="2256"/>
    <cellStyle name="Note 7 2" xfId="2257"/>
    <cellStyle name="Note 7 2 2" xfId="2258"/>
    <cellStyle name="Note 7 2 2 2" xfId="2259"/>
    <cellStyle name="Note 7 2 3" xfId="2260"/>
    <cellStyle name="Note 7 3" xfId="2261"/>
    <cellStyle name="Note 7 3 2" xfId="2262"/>
    <cellStyle name="Note 7 4" xfId="2263"/>
    <cellStyle name="Note 8" xfId="2264"/>
    <cellStyle name="Note 8 2" xfId="2265"/>
    <cellStyle name="Note 8 2 2" xfId="2266"/>
    <cellStyle name="Note 8 3" xfId="2267"/>
    <cellStyle name="Note 9" xfId="2268"/>
    <cellStyle name="Note 9 2" xfId="2269"/>
    <cellStyle name="Percent" xfId="2" builtinId="5"/>
    <cellStyle name="Percent 2" xfId="5"/>
    <cellStyle name="Percent 2 2" xfId="2270"/>
    <cellStyle name="Percent 3" xfId="2271"/>
    <cellStyle name="Percent 3 2" xfId="2272"/>
    <cellStyle name="Percent 3 2 2" xfId="2273"/>
    <cellStyle name="Percent 3 2 2 2" xfId="2274"/>
    <cellStyle name="Percent 3 2 2 2 2" xfId="2275"/>
    <cellStyle name="Percent 3 2 2 3" xfId="2276"/>
    <cellStyle name="Percent 3 2 3" xfId="2277"/>
    <cellStyle name="Percent 3 2 3 2" xfId="2278"/>
    <cellStyle name="Percent 3 2 4" xfId="2279"/>
    <cellStyle name="Percent 3 3" xfId="2280"/>
    <cellStyle name="Percent 3 3 2" xfId="2281"/>
    <cellStyle name="Percent 3 3 2 2" xfId="2282"/>
    <cellStyle name="Percent 3 3 3" xfId="2283"/>
    <cellStyle name="Percent 3 4" xfId="2284"/>
    <cellStyle name="Percent 3 4 2" xfId="2285"/>
    <cellStyle name="Percent 3 5" xfId="2286"/>
    <cellStyle name="Percent 4" xfId="2287"/>
    <cellStyle name="Percent 4 2" xfId="2288"/>
    <cellStyle name="Percent 4 2 2" xfId="2289"/>
    <cellStyle name="Percent 4 3" xfId="2290"/>
    <cellStyle name="Percent 5" xfId="2291"/>
    <cellStyle name="Percent 5 2" xfId="2292"/>
    <cellStyle name="Percent 6" xfId="2293"/>
    <cellStyle name="Percent 6 2" xfId="2294"/>
    <cellStyle name="Percent 7" xfId="2295"/>
    <cellStyle name="Percent 8" xfId="2296"/>
  </cellStyles>
  <dxfs count="46">
    <dxf>
      <font>
        <b val="0"/>
        <i val="0"/>
      </font>
      <numFmt numFmtId="1" formatCode="0"/>
    </dxf>
    <dxf>
      <font>
        <b val="0"/>
        <i val="0"/>
      </font>
      <numFmt numFmtId="1" formatCode="0"/>
    </dxf>
    <dxf>
      <font>
        <b val="0"/>
        <i val="0"/>
      </font>
      <numFmt numFmtId="1" formatCode="0"/>
    </dxf>
    <dxf>
      <font>
        <b val="0"/>
        <i val="0"/>
      </font>
      <numFmt numFmtId="1" formatCode="0"/>
    </dxf>
    <dxf>
      <fill>
        <patternFill>
          <bgColor rgb="FFFF7171"/>
        </patternFill>
      </fill>
    </dxf>
    <dxf>
      <fill>
        <patternFill>
          <bgColor rgb="FFFFFF79"/>
        </patternFill>
      </fill>
    </dxf>
    <dxf>
      <fill>
        <patternFill>
          <bgColor rgb="FF92D050"/>
        </patternFill>
      </fill>
    </dxf>
    <dxf>
      <font>
        <b val="0"/>
        <i val="0"/>
      </font>
      <numFmt numFmtId="1" formatCode="0"/>
    </dxf>
    <dxf>
      <fill>
        <patternFill>
          <bgColor rgb="FFFF7171"/>
        </patternFill>
      </fill>
    </dxf>
    <dxf>
      <fill>
        <patternFill>
          <bgColor rgb="FFFFFF79"/>
        </patternFill>
      </fill>
    </dxf>
    <dxf>
      <fill>
        <patternFill>
          <bgColor rgb="FF92D050"/>
        </patternFill>
      </fill>
    </dxf>
    <dxf>
      <font>
        <b val="0"/>
        <i val="0"/>
      </font>
      <numFmt numFmtId="1" formatCode="0"/>
    </dxf>
    <dxf>
      <fill>
        <patternFill>
          <bgColor rgb="FFFF7171"/>
        </patternFill>
      </fill>
    </dxf>
    <dxf>
      <fill>
        <patternFill>
          <bgColor rgb="FFFFFF79"/>
        </patternFill>
      </fill>
    </dxf>
    <dxf>
      <fill>
        <patternFill>
          <bgColor rgb="FF92D050"/>
        </patternFill>
      </fill>
    </dxf>
    <dxf>
      <font>
        <b val="0"/>
        <i val="0"/>
      </font>
      <numFmt numFmtId="1" formatCode="0"/>
    </dxf>
    <dxf>
      <font>
        <b val="0"/>
        <i val="0"/>
      </font>
      <numFmt numFmtId="1" formatCode="0"/>
    </dxf>
    <dxf>
      <fill>
        <patternFill>
          <bgColor rgb="FFFF7171"/>
        </patternFill>
      </fill>
    </dxf>
    <dxf>
      <fill>
        <patternFill>
          <bgColor rgb="FFFFFF79"/>
        </patternFill>
      </fill>
    </dxf>
    <dxf>
      <fill>
        <patternFill>
          <bgColor rgb="FF92D050"/>
        </patternFill>
      </fill>
    </dxf>
    <dxf>
      <font>
        <b val="0"/>
        <i val="0"/>
      </font>
      <numFmt numFmtId="1" formatCode="0"/>
    </dxf>
    <dxf>
      <font>
        <b val="0"/>
        <i val="0"/>
      </font>
      <numFmt numFmtId="1" formatCode="0"/>
    </dxf>
    <dxf>
      <font>
        <b val="0"/>
        <i val="0"/>
      </font>
      <numFmt numFmtId="1" formatCode="0"/>
    </dxf>
    <dxf>
      <font>
        <b val="0"/>
        <i val="0"/>
      </font>
      <numFmt numFmtId="1" formatCode="0"/>
    </dxf>
    <dxf>
      <font>
        <b val="0"/>
        <i val="0"/>
      </font>
      <numFmt numFmtId="1" formatCode="0"/>
    </dxf>
    <dxf>
      <font>
        <b val="0"/>
        <i val="0"/>
      </font>
      <numFmt numFmtId="1" formatCode="0"/>
    </dxf>
    <dxf>
      <font>
        <b val="0"/>
        <i val="0"/>
      </font>
      <numFmt numFmtId="1" formatCode="0"/>
    </dxf>
    <dxf>
      <font>
        <b val="0"/>
        <i val="0"/>
      </font>
      <numFmt numFmtId="1" formatCode="0"/>
    </dxf>
    <dxf>
      <font>
        <b val="0"/>
        <i val="0"/>
      </font>
      <numFmt numFmtId="1" formatCode="0"/>
    </dxf>
    <dxf>
      <font>
        <b val="0"/>
        <i val="0"/>
      </font>
      <numFmt numFmtId="1" formatCode="0"/>
    </dxf>
    <dxf>
      <fill>
        <patternFill>
          <bgColor rgb="FFFF7171"/>
        </patternFill>
      </fill>
    </dxf>
    <dxf>
      <fill>
        <patternFill>
          <bgColor rgb="FFFFFF79"/>
        </patternFill>
      </fill>
    </dxf>
    <dxf>
      <fill>
        <patternFill>
          <bgColor rgb="FF92D050"/>
        </patternFill>
      </fill>
    </dxf>
    <dxf>
      <fill>
        <patternFill>
          <bgColor rgb="FFFF7171"/>
        </patternFill>
      </fill>
    </dxf>
    <dxf>
      <fill>
        <patternFill>
          <bgColor rgb="FFFFFF79"/>
        </patternFill>
      </fill>
    </dxf>
    <dxf>
      <fill>
        <patternFill>
          <bgColor rgb="FF92D050"/>
        </patternFill>
      </fill>
    </dxf>
    <dxf>
      <fill>
        <patternFill>
          <bgColor theme="9" tint="0.39994506668294322"/>
        </patternFill>
      </fill>
    </dxf>
    <dxf>
      <fill>
        <patternFill>
          <bgColor theme="4" tint="0.59996337778862885"/>
        </patternFill>
      </fill>
    </dxf>
    <dxf>
      <fill>
        <patternFill>
          <bgColor theme="9" tint="0.39994506668294322"/>
        </patternFill>
      </fill>
    </dxf>
    <dxf>
      <fill>
        <patternFill>
          <bgColor theme="4" tint="0.59996337778862885"/>
        </patternFill>
      </fill>
    </dxf>
    <dxf>
      <fill>
        <patternFill>
          <bgColor rgb="FFFF7171"/>
        </patternFill>
      </fill>
    </dxf>
    <dxf>
      <fill>
        <patternFill>
          <bgColor rgb="FFFFFF79"/>
        </patternFill>
      </fill>
    </dxf>
    <dxf>
      <fill>
        <patternFill>
          <bgColor rgb="FF92D050"/>
        </patternFill>
      </fill>
    </dxf>
    <dxf>
      <fill>
        <patternFill>
          <bgColor rgb="FFFF7171"/>
        </patternFill>
      </fill>
    </dxf>
    <dxf>
      <fill>
        <patternFill>
          <bgColor rgb="FFFFFF79"/>
        </patternFill>
      </fill>
    </dxf>
    <dxf>
      <fill>
        <patternFill>
          <bgColor rgb="FF92D050"/>
        </patternFill>
      </fill>
    </dxf>
  </dxfs>
  <tableStyles count="0" defaultTableStyle="TableStyleMedium2" defaultPivotStyle="PivotStyleLight16"/>
  <colors>
    <mruColors>
      <color rgb="FFFF8F8F"/>
      <color rgb="FFFFFF99"/>
      <color rgb="FFFF5B5B"/>
      <color rgb="FF9BFBEB"/>
      <color rgb="FF92F894"/>
      <color rgb="FFCCFC8C"/>
      <color rgb="FFFFD5FF"/>
      <color rgb="FFFF7575"/>
      <color rgb="FFFF3B3B"/>
      <color rgb="FFFFB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Number of Stocks by Target Frequency</a:t>
            </a:r>
          </a:p>
        </c:rich>
      </c:tx>
      <c:overlay val="0"/>
    </c:title>
    <c:autoTitleDeleted val="0"/>
    <c:plotArea>
      <c:layout/>
      <c:barChart>
        <c:barDir val="col"/>
        <c:grouping val="clustered"/>
        <c:varyColors val="0"/>
        <c:ser>
          <c:idx val="0"/>
          <c:order val="0"/>
          <c:tx>
            <c:strRef>
              <c:f>'Assess Freq'!$AJ$4</c:f>
              <c:strCache>
                <c:ptCount val="1"/>
                <c:pt idx="0">
                  <c:v>Count</c:v>
                </c:pt>
              </c:strCache>
            </c:strRef>
          </c:tx>
          <c:spPr>
            <a:solidFill>
              <a:srgbClr val="00B050"/>
            </a:solidFill>
          </c:spPr>
          <c:invertIfNegative val="0"/>
          <c:cat>
            <c:numRef>
              <c:f>'Assess Freq'!$AI$5:$AI$9</c:f>
              <c:numCache>
                <c:formatCode>General</c:formatCode>
                <c:ptCount val="5"/>
                <c:pt idx="0">
                  <c:v>2</c:v>
                </c:pt>
                <c:pt idx="1">
                  <c:v>4</c:v>
                </c:pt>
                <c:pt idx="2">
                  <c:v>6</c:v>
                </c:pt>
                <c:pt idx="3">
                  <c:v>8</c:v>
                </c:pt>
                <c:pt idx="4">
                  <c:v>10</c:v>
                </c:pt>
              </c:numCache>
            </c:numRef>
          </c:cat>
          <c:val>
            <c:numRef>
              <c:f>'Assess Freq'!$AJ$5:$AJ$9</c:f>
              <c:numCache>
                <c:formatCode>General</c:formatCode>
                <c:ptCount val="5"/>
                <c:pt idx="0">
                  <c:v>1</c:v>
                </c:pt>
                <c:pt idx="1">
                  <c:v>10</c:v>
                </c:pt>
                <c:pt idx="2">
                  <c:v>12</c:v>
                </c:pt>
                <c:pt idx="3">
                  <c:v>8</c:v>
                </c:pt>
                <c:pt idx="4">
                  <c:v>2</c:v>
                </c:pt>
              </c:numCache>
            </c:numRef>
          </c:val>
        </c:ser>
        <c:dLbls>
          <c:showLegendKey val="0"/>
          <c:showVal val="0"/>
          <c:showCatName val="0"/>
          <c:showSerName val="0"/>
          <c:showPercent val="0"/>
          <c:showBubbleSize val="0"/>
        </c:dLbls>
        <c:gapWidth val="61"/>
        <c:overlap val="-2"/>
        <c:axId val="347292528"/>
        <c:axId val="348013120"/>
      </c:barChart>
      <c:catAx>
        <c:axId val="347292528"/>
        <c:scaling>
          <c:orientation val="minMax"/>
        </c:scaling>
        <c:delete val="0"/>
        <c:axPos val="b"/>
        <c:numFmt formatCode="General" sourceLinked="1"/>
        <c:majorTickMark val="out"/>
        <c:minorTickMark val="none"/>
        <c:tickLblPos val="nextTo"/>
        <c:crossAx val="348013120"/>
        <c:crosses val="autoZero"/>
        <c:auto val="1"/>
        <c:lblAlgn val="ctr"/>
        <c:lblOffset val="100"/>
        <c:noMultiLvlLbl val="0"/>
      </c:catAx>
      <c:valAx>
        <c:axId val="348013120"/>
        <c:scaling>
          <c:orientation val="minMax"/>
          <c:max val="12"/>
          <c:min val="0"/>
        </c:scaling>
        <c:delete val="0"/>
        <c:axPos val="l"/>
        <c:majorGridlines/>
        <c:numFmt formatCode="General" sourceLinked="1"/>
        <c:majorTickMark val="out"/>
        <c:minorTickMark val="none"/>
        <c:tickLblPos val="nextTo"/>
        <c:crossAx val="347292528"/>
        <c:crosses val="autoZero"/>
        <c:crossBetween val="between"/>
        <c:majorUnit val="2"/>
      </c:valAx>
    </c:plotArea>
    <c:plotVisOnly val="1"/>
    <c:dispBlanksAs val="gap"/>
    <c:showDLblsOverMax val="0"/>
  </c:chart>
  <c:txPr>
    <a:bodyPr/>
    <a:lstStyle/>
    <a:p>
      <a:pPr>
        <a:defRPr sz="16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1800" b="1" i="0" baseline="0">
                <a:effectLst/>
              </a:rPr>
              <a:t>Number of Stocks by Years </a:t>
            </a:r>
          </a:p>
          <a:p>
            <a:pPr>
              <a:defRPr sz="2000"/>
            </a:pPr>
            <a:r>
              <a:rPr lang="en-US" sz="1800" b="1" i="0" baseline="0">
                <a:effectLst/>
              </a:rPr>
              <a:t>until Target Frequency</a:t>
            </a:r>
            <a:endParaRPr lang="en-US" sz="2000">
              <a:effectLst/>
            </a:endParaRPr>
          </a:p>
        </c:rich>
      </c:tx>
      <c:overlay val="0"/>
    </c:title>
    <c:autoTitleDeleted val="0"/>
    <c:plotArea>
      <c:layout/>
      <c:barChart>
        <c:barDir val="col"/>
        <c:grouping val="clustered"/>
        <c:varyColors val="0"/>
        <c:ser>
          <c:idx val="0"/>
          <c:order val="0"/>
          <c:tx>
            <c:strRef>
              <c:f>'Assess Freq'!$AS$4</c:f>
              <c:strCache>
                <c:ptCount val="1"/>
                <c:pt idx="0">
                  <c:v>b</c:v>
                </c:pt>
              </c:strCache>
            </c:strRef>
          </c:tx>
          <c:spPr>
            <a:solidFill>
              <a:srgbClr val="00B050"/>
            </a:solidFill>
          </c:spPr>
          <c:invertIfNegative val="0"/>
          <c:cat>
            <c:numRef>
              <c:f>'Assess Freq'!$AR$5:$AR$13</c:f>
              <c:numCache>
                <c:formatCode>General</c:formatCode>
                <c:ptCount val="9"/>
                <c:pt idx="0">
                  <c:v>-10</c:v>
                </c:pt>
                <c:pt idx="1">
                  <c:v>-8</c:v>
                </c:pt>
                <c:pt idx="2">
                  <c:v>-6</c:v>
                </c:pt>
                <c:pt idx="3">
                  <c:v>-4</c:v>
                </c:pt>
                <c:pt idx="4">
                  <c:v>-2</c:v>
                </c:pt>
                <c:pt idx="5">
                  <c:v>0</c:v>
                </c:pt>
                <c:pt idx="6">
                  <c:v>2</c:v>
                </c:pt>
                <c:pt idx="7">
                  <c:v>4</c:v>
                </c:pt>
                <c:pt idx="8">
                  <c:v>6</c:v>
                </c:pt>
              </c:numCache>
            </c:numRef>
          </c:cat>
          <c:val>
            <c:numRef>
              <c:f>'Assess Freq'!$AS$5:$AS$13</c:f>
              <c:numCache>
                <c:formatCode>General</c:formatCode>
                <c:ptCount val="9"/>
                <c:pt idx="0">
                  <c:v>1</c:v>
                </c:pt>
                <c:pt idx="1">
                  <c:v>3</c:v>
                </c:pt>
                <c:pt idx="2">
                  <c:v>0</c:v>
                </c:pt>
                <c:pt idx="3">
                  <c:v>5</c:v>
                </c:pt>
                <c:pt idx="4">
                  <c:v>0</c:v>
                </c:pt>
                <c:pt idx="5">
                  <c:v>5</c:v>
                </c:pt>
                <c:pt idx="6">
                  <c:v>11</c:v>
                </c:pt>
                <c:pt idx="7">
                  <c:v>8</c:v>
                </c:pt>
                <c:pt idx="8">
                  <c:v>1</c:v>
                </c:pt>
              </c:numCache>
            </c:numRef>
          </c:val>
        </c:ser>
        <c:dLbls>
          <c:showLegendKey val="0"/>
          <c:showVal val="0"/>
          <c:showCatName val="0"/>
          <c:showSerName val="0"/>
          <c:showPercent val="0"/>
          <c:showBubbleSize val="0"/>
        </c:dLbls>
        <c:gapWidth val="39"/>
        <c:axId val="410052712"/>
        <c:axId val="349624960"/>
      </c:barChart>
      <c:catAx>
        <c:axId val="410052712"/>
        <c:scaling>
          <c:orientation val="minMax"/>
        </c:scaling>
        <c:delete val="0"/>
        <c:axPos val="b"/>
        <c:numFmt formatCode="General" sourceLinked="1"/>
        <c:majorTickMark val="out"/>
        <c:minorTickMark val="none"/>
        <c:tickLblPos val="nextTo"/>
        <c:crossAx val="349624960"/>
        <c:crosses val="autoZero"/>
        <c:auto val="1"/>
        <c:lblAlgn val="ctr"/>
        <c:lblOffset val="100"/>
        <c:noMultiLvlLbl val="0"/>
      </c:catAx>
      <c:valAx>
        <c:axId val="349624960"/>
        <c:scaling>
          <c:orientation val="minMax"/>
        </c:scaling>
        <c:delete val="0"/>
        <c:axPos val="l"/>
        <c:majorGridlines/>
        <c:numFmt formatCode="General" sourceLinked="1"/>
        <c:majorTickMark val="out"/>
        <c:minorTickMark val="none"/>
        <c:tickLblPos val="nextTo"/>
        <c:crossAx val="410052712"/>
        <c:crosses val="autoZero"/>
        <c:crossBetween val="between"/>
      </c:valAx>
    </c:plotArea>
    <c:plotVisOnly val="1"/>
    <c:dispBlanksAs val="gap"/>
    <c:showDLblsOverMax val="0"/>
  </c:chart>
  <c:txPr>
    <a:bodyPr/>
    <a:lstStyle/>
    <a:p>
      <a:pPr>
        <a:defRPr sz="16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64634942962656"/>
          <c:y val="4.6709184930352692E-2"/>
          <c:w val="0.80596445009507911"/>
          <c:h val="0.79308186776194978"/>
        </c:manualLayout>
      </c:layout>
      <c:scatterChart>
        <c:scatterStyle val="lineMarker"/>
        <c:varyColors val="0"/>
        <c:ser>
          <c:idx val="0"/>
          <c:order val="0"/>
          <c:tx>
            <c:strRef>
              <c:f>'Comm vs Rec'!$C$7</c:f>
              <c:strCache>
                <c:ptCount val="1"/>
                <c:pt idx="0">
                  <c:v>Rec Score</c:v>
                </c:pt>
              </c:strCache>
            </c:strRef>
          </c:tx>
          <c:spPr>
            <a:ln w="28575">
              <a:noFill/>
            </a:ln>
          </c:spPr>
          <c:marker>
            <c:symbol val="diamond"/>
            <c:size val="10"/>
            <c:spPr>
              <a:solidFill>
                <a:srgbClr val="00B050"/>
              </a:solidFill>
              <a:ln>
                <a:solidFill>
                  <a:schemeClr val="accent1">
                    <a:shade val="50000"/>
                  </a:schemeClr>
                </a:solidFill>
              </a:ln>
            </c:spPr>
          </c:marker>
          <c:xVal>
            <c:numRef>
              <c:f>'Comm vs Rec'!$B$8:$B$79</c:f>
              <c:numCache>
                <c:formatCode>0.0</c:formatCode>
                <c:ptCount val="72"/>
                <c:pt idx="0">
                  <c:v>6.5337057021807041</c:v>
                </c:pt>
                <c:pt idx="1">
                  <c:v>3.960185664453121</c:v>
                </c:pt>
                <c:pt idx="2">
                  <c:v>4.7977517566220556</c:v>
                </c:pt>
                <c:pt idx="3">
                  <c:v>3.2141143239157905</c:v>
                </c:pt>
                <c:pt idx="4">
                  <c:v>5.7063866747809513</c:v>
                </c:pt>
                <c:pt idx="5">
                  <c:v>6.7557415923094268</c:v>
                </c:pt>
                <c:pt idx="6">
                  <c:v>6.0907243967578424</c:v>
                </c:pt>
                <c:pt idx="7">
                  <c:v>4.4404513640048862</c:v>
                </c:pt>
                <c:pt idx="8">
                  <c:v>4.0585166728156636</c:v>
                </c:pt>
                <c:pt idx="9">
                  <c:v>6.2896445754387003</c:v>
                </c:pt>
                <c:pt idx="10">
                  <c:v>0</c:v>
                </c:pt>
                <c:pt idx="11">
                  <c:v>6.592138463556438</c:v>
                </c:pt>
                <c:pt idx="12">
                  <c:v>0</c:v>
                </c:pt>
                <c:pt idx="13">
                  <c:v>4.07957244066953</c:v>
                </c:pt>
                <c:pt idx="14">
                  <c:v>3.126360420665776</c:v>
                </c:pt>
                <c:pt idx="15">
                  <c:v>6.3978518273014657</c:v>
                </c:pt>
                <c:pt idx="16">
                  <c:v>5.2427936791860219</c:v>
                </c:pt>
                <c:pt idx="17">
                  <c:v>4.8296340155937578</c:v>
                </c:pt>
                <c:pt idx="18">
                  <c:v>0</c:v>
                </c:pt>
                <c:pt idx="19">
                  <c:v>0.91272213890773557</c:v>
                </c:pt>
                <c:pt idx="20">
                  <c:v>5.3712544619934945</c:v>
                </c:pt>
                <c:pt idx="21">
                  <c:v>8.8001993433605037</c:v>
                </c:pt>
                <c:pt idx="22">
                  <c:v>5.211810813087709</c:v>
                </c:pt>
                <c:pt idx="23">
                  <c:v>1.6294256088574528</c:v>
                </c:pt>
                <c:pt idx="24">
                  <c:v>2.3187941886835475</c:v>
                </c:pt>
                <c:pt idx="25">
                  <c:v>6.3370320167349767</c:v>
                </c:pt>
                <c:pt idx="26">
                  <c:v>5.9065188714526755</c:v>
                </c:pt>
                <c:pt idx="27">
                  <c:v>0.82741059663522876</c:v>
                </c:pt>
                <c:pt idx="28">
                  <c:v>2.7437677888987011</c:v>
                </c:pt>
                <c:pt idx="29">
                  <c:v>2.9756169349434494</c:v>
                </c:pt>
                <c:pt idx="30">
                  <c:v>0</c:v>
                </c:pt>
                <c:pt idx="31">
                  <c:v>5.8910931716847017</c:v>
                </c:pt>
                <c:pt idx="32">
                  <c:v>3.0335255722616523</c:v>
                </c:pt>
                <c:pt idx="33">
                  <c:v>2.5899381386046265</c:v>
                </c:pt>
                <c:pt idx="34">
                  <c:v>7.0444700596097398</c:v>
                </c:pt>
                <c:pt idx="35">
                  <c:v>6.7701114631754429</c:v>
                </c:pt>
                <c:pt idx="36">
                  <c:v>7.1089311905523971</c:v>
                </c:pt>
                <c:pt idx="37">
                  <c:v>2.6520177681428976</c:v>
                </c:pt>
                <c:pt idx="38">
                  <c:v>5.9830233212223973</c:v>
                </c:pt>
                <c:pt idx="39">
                  <c:v>4.6122909730916248</c:v>
                </c:pt>
                <c:pt idx="40">
                  <c:v>5.9419077508542699</c:v>
                </c:pt>
                <c:pt idx="41">
                  <c:v>8.3015026106622472</c:v>
                </c:pt>
                <c:pt idx="42">
                  <c:v>3.8635574332857772</c:v>
                </c:pt>
                <c:pt idx="43">
                  <c:v>4.2793569867431174</c:v>
                </c:pt>
                <c:pt idx="44">
                  <c:v>1.0200970482193021</c:v>
                </c:pt>
                <c:pt idx="45">
                  <c:v>6.1030140143018983</c:v>
                </c:pt>
                <c:pt idx="46">
                  <c:v>2.719292678033689</c:v>
                </c:pt>
                <c:pt idx="47">
                  <c:v>1.662908969274099</c:v>
                </c:pt>
                <c:pt idx="48">
                  <c:v>1.3851381160877025</c:v>
                </c:pt>
                <c:pt idx="49">
                  <c:v>5.4003492576898928</c:v>
                </c:pt>
                <c:pt idx="50">
                  <c:v>10</c:v>
                </c:pt>
                <c:pt idx="51">
                  <c:v>5.2948547313565797</c:v>
                </c:pt>
                <c:pt idx="52">
                  <c:v>2.6008748548737195</c:v>
                </c:pt>
                <c:pt idx="53">
                  <c:v>0.16756756572806353</c:v>
                </c:pt>
                <c:pt idx="54">
                  <c:v>3.971903121379988</c:v>
                </c:pt>
                <c:pt idx="55">
                  <c:v>8.1011320977313872</c:v>
                </c:pt>
                <c:pt idx="56">
                  <c:v>1.3923645701872367</c:v>
                </c:pt>
                <c:pt idx="57">
                  <c:v>0.99609582609338787</c:v>
                </c:pt>
                <c:pt idx="58">
                  <c:v>4.7855858028755058</c:v>
                </c:pt>
                <c:pt idx="59">
                  <c:v>4.1793475101113415</c:v>
                </c:pt>
                <c:pt idx="60">
                  <c:v>0.16440330370831191</c:v>
                </c:pt>
                <c:pt idx="61">
                  <c:v>3.8169234557751039</c:v>
                </c:pt>
                <c:pt idx="62">
                  <c:v>2.3524133484376115</c:v>
                </c:pt>
                <c:pt idx="63">
                  <c:v>0.46991710208470394</c:v>
                </c:pt>
                <c:pt idx="64">
                  <c:v>2.0954864683840455</c:v>
                </c:pt>
                <c:pt idx="65">
                  <c:v>4.1644614190305234</c:v>
                </c:pt>
                <c:pt idx="66">
                  <c:v>5.3640778466030739</c:v>
                </c:pt>
                <c:pt idx="67">
                  <c:v>5.9998448090340375</c:v>
                </c:pt>
                <c:pt idx="68">
                  <c:v>1.189307241342707</c:v>
                </c:pt>
                <c:pt idx="69">
                  <c:v>2.6671941884038262</c:v>
                </c:pt>
                <c:pt idx="70">
                  <c:v>6.9831148666272185</c:v>
                </c:pt>
              </c:numCache>
            </c:numRef>
          </c:xVal>
          <c:yVal>
            <c:numRef>
              <c:f>'Comm vs Rec'!$C$8:$C$79</c:f>
              <c:numCache>
                <c:formatCode>0.0</c:formatCode>
                <c:ptCount val="72"/>
                <c:pt idx="0">
                  <c:v>0</c:v>
                </c:pt>
                <c:pt idx="1">
                  <c:v>0</c:v>
                </c:pt>
                <c:pt idx="2">
                  <c:v>2.6918550556465917</c:v>
                </c:pt>
                <c:pt idx="3">
                  <c:v>0</c:v>
                </c:pt>
                <c:pt idx="4">
                  <c:v>5.9230829614350569</c:v>
                </c:pt>
                <c:pt idx="5">
                  <c:v>10</c:v>
                </c:pt>
                <c:pt idx="6">
                  <c:v>0</c:v>
                </c:pt>
                <c:pt idx="7">
                  <c:v>8.2172020098418379</c:v>
                </c:pt>
                <c:pt idx="8">
                  <c:v>8.1749001795875884</c:v>
                </c:pt>
                <c:pt idx="9">
                  <c:v>7.8648049479864923</c:v>
                </c:pt>
                <c:pt idx="10">
                  <c:v>0</c:v>
                </c:pt>
                <c:pt idx="11">
                  <c:v>7.3780877040686619</c:v>
                </c:pt>
                <c:pt idx="12">
                  <c:v>2.3464533910602086</c:v>
                </c:pt>
                <c:pt idx="13">
                  <c:v>8.2548057136251813</c:v>
                </c:pt>
                <c:pt idx="14">
                  <c:v>4.4923548351526961</c:v>
                </c:pt>
                <c:pt idx="15">
                  <c:v>5.7109300204524907</c:v>
                </c:pt>
                <c:pt idx="16">
                  <c:v>6.2656853899092511</c:v>
                </c:pt>
                <c:pt idx="17">
                  <c:v>7.9168497971466607</c:v>
                </c:pt>
                <c:pt idx="18">
                  <c:v>1.603823274820332</c:v>
                </c:pt>
                <c:pt idx="19">
                  <c:v>0</c:v>
                </c:pt>
                <c:pt idx="20">
                  <c:v>0</c:v>
                </c:pt>
                <c:pt idx="21">
                  <c:v>0</c:v>
                </c:pt>
                <c:pt idx="22">
                  <c:v>0</c:v>
                </c:pt>
                <c:pt idx="23">
                  <c:v>6.0010136505094351</c:v>
                </c:pt>
                <c:pt idx="24">
                  <c:v>0</c:v>
                </c:pt>
                <c:pt idx="25">
                  <c:v>7.3393575610032684</c:v>
                </c:pt>
                <c:pt idx="26">
                  <c:v>5.7498484267575023</c:v>
                </c:pt>
                <c:pt idx="27">
                  <c:v>2.8068124228357902</c:v>
                </c:pt>
                <c:pt idx="28">
                  <c:v>6.1870857575202649</c:v>
                </c:pt>
                <c:pt idx="29">
                  <c:v>3.6895999816101899</c:v>
                </c:pt>
                <c:pt idx="30">
                  <c:v>5.67498172879462</c:v>
                </c:pt>
                <c:pt idx="31">
                  <c:v>6.4271473214298283</c:v>
                </c:pt>
                <c:pt idx="32">
                  <c:v>6.2667436626243784</c:v>
                </c:pt>
                <c:pt idx="33">
                  <c:v>6.037874293417488</c:v>
                </c:pt>
                <c:pt idx="34">
                  <c:v>9.7478876004503476</c:v>
                </c:pt>
                <c:pt idx="35">
                  <c:v>0</c:v>
                </c:pt>
                <c:pt idx="36">
                  <c:v>0</c:v>
                </c:pt>
                <c:pt idx="37">
                  <c:v>6.5164202367030697</c:v>
                </c:pt>
                <c:pt idx="38">
                  <c:v>2.9111643804722434</c:v>
                </c:pt>
                <c:pt idx="39">
                  <c:v>0</c:v>
                </c:pt>
                <c:pt idx="40">
                  <c:v>7.0907427463225972</c:v>
                </c:pt>
                <c:pt idx="41">
                  <c:v>3.2399161642478873</c:v>
                </c:pt>
                <c:pt idx="42">
                  <c:v>5.7033432616290192</c:v>
                </c:pt>
                <c:pt idx="43">
                  <c:v>0</c:v>
                </c:pt>
                <c:pt idx="44">
                  <c:v>0</c:v>
                </c:pt>
                <c:pt idx="45">
                  <c:v>0</c:v>
                </c:pt>
                <c:pt idx="46">
                  <c:v>3.175927834929027</c:v>
                </c:pt>
                <c:pt idx="47">
                  <c:v>0</c:v>
                </c:pt>
                <c:pt idx="48">
                  <c:v>4.869350344850119</c:v>
                </c:pt>
                <c:pt idx="49">
                  <c:v>0</c:v>
                </c:pt>
                <c:pt idx="50">
                  <c:v>2.9096613120340962</c:v>
                </c:pt>
                <c:pt idx="51">
                  <c:v>3.5943582024950445</c:v>
                </c:pt>
                <c:pt idx="52">
                  <c:v>0</c:v>
                </c:pt>
                <c:pt idx="53">
                  <c:v>0</c:v>
                </c:pt>
                <c:pt idx="54">
                  <c:v>0</c:v>
                </c:pt>
                <c:pt idx="55">
                  <c:v>0</c:v>
                </c:pt>
                <c:pt idx="56">
                  <c:v>0</c:v>
                </c:pt>
                <c:pt idx="57">
                  <c:v>6.0755335602064235</c:v>
                </c:pt>
                <c:pt idx="58">
                  <c:v>3.6462770240018294</c:v>
                </c:pt>
                <c:pt idx="59">
                  <c:v>0</c:v>
                </c:pt>
                <c:pt idx="60">
                  <c:v>6.1869896032993097</c:v>
                </c:pt>
                <c:pt idx="61">
                  <c:v>3.385565301644931</c:v>
                </c:pt>
                <c:pt idx="62">
                  <c:v>6.3441212177622575</c:v>
                </c:pt>
                <c:pt idx="63">
                  <c:v>0</c:v>
                </c:pt>
                <c:pt idx="64">
                  <c:v>3.5674399977789264</c:v>
                </c:pt>
                <c:pt idx="65">
                  <c:v>5.3404404857865444</c:v>
                </c:pt>
                <c:pt idx="66">
                  <c:v>8.7746935157481509</c:v>
                </c:pt>
                <c:pt idx="67">
                  <c:v>5.6884248390657248</c:v>
                </c:pt>
                <c:pt idx="68">
                  <c:v>3.5251311694548519</c:v>
                </c:pt>
                <c:pt idx="69">
                  <c:v>0</c:v>
                </c:pt>
                <c:pt idx="70">
                  <c:v>7.7760515019953189</c:v>
                </c:pt>
              </c:numCache>
            </c:numRef>
          </c:yVal>
          <c:smooth val="0"/>
        </c:ser>
        <c:dLbls>
          <c:showLegendKey val="0"/>
          <c:showVal val="0"/>
          <c:showCatName val="0"/>
          <c:showSerName val="0"/>
          <c:showPercent val="0"/>
          <c:showBubbleSize val="0"/>
        </c:dLbls>
        <c:axId val="347935696"/>
        <c:axId val="347936088"/>
      </c:scatterChart>
      <c:valAx>
        <c:axId val="347935696"/>
        <c:scaling>
          <c:orientation val="minMax"/>
          <c:max val="11"/>
          <c:min val="0"/>
        </c:scaling>
        <c:delete val="0"/>
        <c:axPos val="b"/>
        <c:numFmt formatCode="0.0" sourceLinked="1"/>
        <c:majorTickMark val="out"/>
        <c:minorTickMark val="none"/>
        <c:tickLblPos val="nextTo"/>
        <c:txPr>
          <a:bodyPr/>
          <a:lstStyle/>
          <a:p>
            <a:pPr>
              <a:defRPr sz="1800"/>
            </a:pPr>
            <a:endParaRPr lang="en-US"/>
          </a:p>
        </c:txPr>
        <c:crossAx val="347936088"/>
        <c:crosses val="autoZero"/>
        <c:crossBetween val="midCat"/>
      </c:valAx>
      <c:valAx>
        <c:axId val="347936088"/>
        <c:scaling>
          <c:orientation val="minMax"/>
          <c:max val="11"/>
          <c:min val="0"/>
        </c:scaling>
        <c:delete val="0"/>
        <c:axPos val="l"/>
        <c:majorGridlines/>
        <c:numFmt formatCode="0.0" sourceLinked="1"/>
        <c:majorTickMark val="out"/>
        <c:minorTickMark val="none"/>
        <c:tickLblPos val="nextTo"/>
        <c:txPr>
          <a:bodyPr/>
          <a:lstStyle/>
          <a:p>
            <a:pPr>
              <a:defRPr sz="1800"/>
            </a:pPr>
            <a:endParaRPr lang="en-US"/>
          </a:p>
        </c:txPr>
        <c:crossAx val="347935696"/>
        <c:crosses val="autoZero"/>
        <c:crossBetween val="midCat"/>
      </c:valAx>
    </c:plotArea>
    <c:plotVisOnly val="1"/>
    <c:dispBlanksAs val="gap"/>
    <c:showDLblsOverMax val="0"/>
  </c:chart>
  <c:txPr>
    <a:bodyPr/>
    <a:lstStyle/>
    <a:p>
      <a:pPr>
        <a:defRPr sz="1200"/>
      </a:pPr>
      <a:endParaRPr lang="en-US"/>
    </a:p>
  </c:txPr>
  <c:printSettings>
    <c:headerFooter/>
    <c:pageMargins b="0.75" l="0.7" r="0.7" t="0.75" header="0.3" footer="0.3"/>
    <c:pageSetup/>
  </c:printSettings>
  <c:userShapes r:id="rId1"/>
</c:chartSpace>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780135</xdr:colOff>
      <xdr:row>17</xdr:row>
      <xdr:rowOff>32402</xdr:rowOff>
    </xdr:from>
    <xdr:to>
      <xdr:col>1</xdr:col>
      <xdr:colOff>86715</xdr:colOff>
      <xdr:row>17</xdr:row>
      <xdr:rowOff>348886</xdr:rowOff>
    </xdr:to>
    <xdr:sp macro="" textlink="">
      <xdr:nvSpPr>
        <xdr:cNvPr id="2" name="Down Arrow 1"/>
        <xdr:cNvSpPr/>
      </xdr:nvSpPr>
      <xdr:spPr>
        <a:xfrm rot="1874835">
          <a:off x="780135" y="4840622"/>
          <a:ext cx="220980" cy="316484"/>
        </a:xfrm>
        <a:prstGeom prst="downArrow">
          <a:avLst/>
        </a:prstGeom>
        <a:solidFill>
          <a:srgbClr val="33CC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87086</xdr:colOff>
      <xdr:row>6</xdr:row>
      <xdr:rowOff>426720</xdr:rowOff>
    </xdr:from>
    <xdr:to>
      <xdr:col>17</xdr:col>
      <xdr:colOff>7620</xdr:colOff>
      <xdr:row>11</xdr:row>
      <xdr:rowOff>27214</xdr:rowOff>
    </xdr:to>
    <xdr:sp macro="" textlink="">
      <xdr:nvSpPr>
        <xdr:cNvPr id="3" name="TextBox 2"/>
        <xdr:cNvSpPr txBox="1"/>
      </xdr:nvSpPr>
      <xdr:spPr>
        <a:xfrm>
          <a:off x="12964886" y="1844040"/>
          <a:ext cx="4187734" cy="14292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0 - Not in rebuilding</a:t>
          </a:r>
        </a:p>
        <a:p>
          <a:r>
            <a:rPr lang="en-US" sz="1200" b="1"/>
            <a:t>3 - Newly rebuilt stock, but catch history impacted by previous rebuilding restrictions</a:t>
          </a:r>
        </a:p>
        <a:p>
          <a:r>
            <a:rPr lang="en-US" sz="1200" b="1"/>
            <a:t>6 - Projected to rebuild in over 20 years</a:t>
          </a:r>
        </a:p>
        <a:p>
          <a:r>
            <a:rPr lang="en-US" sz="1200" b="1"/>
            <a:t>8 - Projected to rebuild within 20 years</a:t>
          </a:r>
        </a:p>
        <a:p>
          <a:r>
            <a:rPr lang="en-US" sz="1200" b="1"/>
            <a:t>9 - In rebuilding and projected to be rebuilt by next assessment</a:t>
          </a:r>
        </a:p>
        <a:p>
          <a:r>
            <a:rPr lang="en-US" sz="1200" b="1"/>
            <a:t>10 - In rebuilding, with declining biomass</a:t>
          </a:r>
        </a:p>
        <a:p>
          <a:endParaRPr lang="en-US" sz="1200" b="1"/>
        </a:p>
      </xdr:txBody>
    </xdr:sp>
    <xdr:clientData/>
  </xdr:twoCellAnchor>
  <xdr:twoCellAnchor>
    <xdr:from>
      <xdr:col>5</xdr:col>
      <xdr:colOff>65314</xdr:colOff>
      <xdr:row>10</xdr:row>
      <xdr:rowOff>83820</xdr:rowOff>
    </xdr:from>
    <xdr:to>
      <xdr:col>10</xdr:col>
      <xdr:colOff>50074</xdr:colOff>
      <xdr:row>10</xdr:row>
      <xdr:rowOff>83820</xdr:rowOff>
    </xdr:to>
    <xdr:cxnSp macro="">
      <xdr:nvCxnSpPr>
        <xdr:cNvPr id="4" name="Straight Arrow Connector 3"/>
        <xdr:cNvCxnSpPr/>
      </xdr:nvCxnSpPr>
      <xdr:spPr>
        <a:xfrm>
          <a:off x="6662057" y="3099163"/>
          <a:ext cx="6102531" cy="0"/>
        </a:xfrm>
        <a:prstGeom prst="straightConnector1">
          <a:avLst/>
        </a:prstGeom>
        <a:ln w="28575">
          <a:solidFill>
            <a:sysClr val="windowText" lastClr="000000"/>
          </a:solidFill>
          <a:tailEnd type="stealth"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420007</xdr:colOff>
      <xdr:row>11</xdr:row>
      <xdr:rowOff>80554</xdr:rowOff>
    </xdr:from>
    <xdr:to>
      <xdr:col>19</xdr:col>
      <xdr:colOff>160020</xdr:colOff>
      <xdr:row>17</xdr:row>
      <xdr:rowOff>167640</xdr:rowOff>
    </xdr:to>
    <xdr:sp macro="" textlink="">
      <xdr:nvSpPr>
        <xdr:cNvPr id="5" name="TextBox 4"/>
        <xdr:cNvSpPr txBox="1"/>
      </xdr:nvSpPr>
      <xdr:spPr>
        <a:xfrm>
          <a:off x="12612007" y="3326674"/>
          <a:ext cx="5912213" cy="2601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1 - point = stock biomass is way above target (SBC &gt; 2 * SBMSY)</a:t>
          </a:r>
        </a:p>
        <a:p>
          <a:r>
            <a:rPr lang="en-US" sz="1200" b="1"/>
            <a:t>2 - points = stock biomass is above target ( 2 * SBMSY &gt;= SBC &gt; 1.5*SBMSY)</a:t>
          </a:r>
        </a:p>
        <a:p>
          <a:r>
            <a:rPr lang="en-US" sz="1200" b="1"/>
            <a:t>3 - points = stock biomass is above target ( 1.5 * SBMSY &gt;= SBC &gt; 1.1*SBMSY), </a:t>
          </a:r>
        </a:p>
        <a:p>
          <a:r>
            <a:rPr lang="en-US" sz="1200" b="1"/>
            <a:t>or SBC is unknown and Vulnerability is low (1.8 &gt; PSA)"</a:t>
          </a:r>
        </a:p>
        <a:p>
          <a:r>
            <a:rPr lang="en-US" sz="1200" b="1"/>
            <a:t>4 - points = stock biomass is near target ( 1.1 * SBMSY &gt;= SBC &gt; 0.9*SBMSY), </a:t>
          </a:r>
        </a:p>
        <a:p>
          <a:r>
            <a:rPr lang="en-US" sz="1200" b="1"/>
            <a:t>or SBC is unknown and Vulnerability is intermediate (2 &gt; PSA &gt;= 1.8)"</a:t>
          </a:r>
        </a:p>
        <a:p>
          <a:r>
            <a:rPr lang="en-US" sz="1200" b="1"/>
            <a:t>5 -  points = stock biomass is below target ( 0.9 * SBMSY &gt;= SBC &gt; MSST)) and not declining</a:t>
          </a:r>
        </a:p>
        <a:p>
          <a:r>
            <a:rPr lang="en-US" sz="1200" b="1"/>
            <a:t>6 -  points = SBC is unknown and Vulnerability is high (PSA &gt;= 2)</a:t>
          </a:r>
        </a:p>
        <a:p>
          <a:r>
            <a:rPr lang="en-US" sz="1200" b="1"/>
            <a:t>7 -  points = stock biomass is below target ( 0.9 * SBMSY &gt;= SBC &gt; MSST)) and </a:t>
          </a:r>
          <a:r>
            <a:rPr lang="en-US" sz="1100" b="1">
              <a:solidFill>
                <a:schemeClr val="dk1"/>
              </a:solidFill>
              <a:effectLst/>
              <a:latin typeface="+mn-lt"/>
              <a:ea typeface="+mn-ea"/>
              <a:cs typeface="+mn-cs"/>
            </a:rPr>
            <a:t>recent trend </a:t>
          </a:r>
          <a:r>
            <a:rPr lang="en-US" sz="1200" b="1"/>
            <a:t>is declining or unknown</a:t>
          </a:r>
        </a:p>
        <a:p>
          <a:r>
            <a:rPr lang="en-US" sz="1200" b="1"/>
            <a:t>8 -  points = stock is overfished (SBC ≤ MSST) and increasing</a:t>
          </a:r>
        </a:p>
        <a:p>
          <a:r>
            <a:rPr lang="en-US" sz="1200" b="1"/>
            <a:t>9 -  points = stock is overfished (SBC ≤ MSST) and stable</a:t>
          </a:r>
        </a:p>
        <a:p>
          <a:r>
            <a:rPr lang="en-US" sz="1200" b="1"/>
            <a:t>10 -  points = stock is overfished (SBC ≤ MSST) and declining</a:t>
          </a:r>
        </a:p>
        <a:p>
          <a:endParaRPr lang="en-US" sz="1200" b="1"/>
        </a:p>
      </xdr:txBody>
    </xdr:sp>
    <xdr:clientData/>
  </xdr:twoCellAnchor>
  <xdr:twoCellAnchor>
    <xdr:from>
      <xdr:col>5</xdr:col>
      <xdr:colOff>57695</xdr:colOff>
      <xdr:row>11</xdr:row>
      <xdr:rowOff>141514</xdr:rowOff>
    </xdr:from>
    <xdr:to>
      <xdr:col>9</xdr:col>
      <xdr:colOff>400595</xdr:colOff>
      <xdr:row>11</xdr:row>
      <xdr:rowOff>141514</xdr:rowOff>
    </xdr:to>
    <xdr:cxnSp macro="">
      <xdr:nvCxnSpPr>
        <xdr:cNvPr id="6" name="Straight Arrow Connector 5"/>
        <xdr:cNvCxnSpPr/>
      </xdr:nvCxnSpPr>
      <xdr:spPr>
        <a:xfrm>
          <a:off x="6654438" y="3385457"/>
          <a:ext cx="5774871" cy="0"/>
        </a:xfrm>
        <a:prstGeom prst="straightConnector1">
          <a:avLst/>
        </a:prstGeom>
        <a:ln w="28575">
          <a:solidFill>
            <a:sysClr val="windowText" lastClr="000000"/>
          </a:solidFill>
          <a:tailEnd type="stealth"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173083</xdr:colOff>
      <xdr:row>12</xdr:row>
      <xdr:rowOff>66583</xdr:rowOff>
    </xdr:from>
    <xdr:to>
      <xdr:col>9</xdr:col>
      <xdr:colOff>386443</xdr:colOff>
      <xdr:row>16</xdr:row>
      <xdr:rowOff>239486</xdr:rowOff>
    </xdr:to>
    <xdr:sp macro="" textlink="">
      <xdr:nvSpPr>
        <xdr:cNvPr id="7" name="TextBox 6"/>
        <xdr:cNvSpPr txBox="1"/>
      </xdr:nvSpPr>
      <xdr:spPr>
        <a:xfrm>
          <a:off x="7379426" y="3539126"/>
          <a:ext cx="5035731" cy="20017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dk1"/>
              </a:solidFill>
              <a:effectLst/>
              <a:latin typeface="+mn-lt"/>
              <a:ea typeface="+mn-ea"/>
              <a:cs typeface="+mn-cs"/>
            </a:rPr>
            <a:t>1 point = negligible fisheries impact on stock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 0.1*F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a:t>
          </a:r>
        </a:p>
        <a:p>
          <a:r>
            <a:rPr lang="en-US" sz="1200" b="1">
              <a:solidFill>
                <a:schemeClr val="dk1"/>
              </a:solidFill>
              <a:effectLst/>
              <a:latin typeface="+mn-lt"/>
              <a:ea typeface="+mn-ea"/>
              <a:cs typeface="+mn-cs"/>
            </a:rPr>
            <a:t>2 points = low fisheries impact on stock (0.1*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 &lt;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 0.25*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a:t>
          </a:r>
        </a:p>
        <a:p>
          <a:r>
            <a:rPr lang="en-US" sz="1200" b="1">
              <a:solidFill>
                <a:schemeClr val="dk1"/>
              </a:solidFill>
              <a:effectLst/>
              <a:latin typeface="+mn-lt"/>
              <a:ea typeface="+mn-ea"/>
              <a:cs typeface="+mn-cs"/>
            </a:rPr>
            <a:t>3 points = moderately low fisheries impact on stock (0.25*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 &lt;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 0.5*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a:t>
          </a:r>
        </a:p>
        <a:p>
          <a:r>
            <a:rPr lang="en-US" sz="1200" b="1">
              <a:solidFill>
                <a:schemeClr val="dk1"/>
              </a:solidFill>
              <a:effectLst/>
              <a:latin typeface="+mn-lt"/>
              <a:ea typeface="+mn-ea"/>
              <a:cs typeface="+mn-cs"/>
            </a:rPr>
            <a:t>4 points = caution -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 is unknown and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&lt;= 5 mt</a:t>
          </a:r>
        </a:p>
        <a:p>
          <a:r>
            <a:rPr lang="en-US" sz="1200" b="1">
              <a:solidFill>
                <a:schemeClr val="dk1"/>
              </a:solidFill>
              <a:effectLst/>
              <a:latin typeface="+mn-lt"/>
              <a:ea typeface="+mn-ea"/>
              <a:cs typeface="+mn-cs"/>
            </a:rPr>
            <a:t>5 points = moderate fisheries impact on stock (0.5*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 &lt;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 0.75*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a:t>
          </a:r>
        </a:p>
        <a:p>
          <a:r>
            <a:rPr lang="en-US" sz="1200" b="1">
              <a:solidFill>
                <a:schemeClr val="dk1"/>
              </a:solidFill>
              <a:effectLst/>
              <a:latin typeface="+mn-lt"/>
              <a:ea typeface="+mn-ea"/>
              <a:cs typeface="+mn-cs"/>
            </a:rPr>
            <a:t>6 points = caution -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is unknown or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 is unknown and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&gt; 5 mt</a:t>
          </a:r>
        </a:p>
        <a:p>
          <a:r>
            <a:rPr lang="en-US" sz="1200" b="1">
              <a:solidFill>
                <a:schemeClr val="dk1"/>
              </a:solidFill>
              <a:effectLst/>
              <a:latin typeface="+mn-lt"/>
              <a:ea typeface="+mn-ea"/>
              <a:cs typeface="+mn-cs"/>
            </a:rPr>
            <a:t>7 points = moderately high fisheries impact on stock (0.75*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 &lt;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 0.9*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a:t>
          </a:r>
        </a:p>
        <a:p>
          <a:r>
            <a:rPr lang="en-US" sz="1200" b="1">
              <a:solidFill>
                <a:schemeClr val="dk1"/>
              </a:solidFill>
              <a:effectLst/>
              <a:latin typeface="+mn-lt"/>
              <a:ea typeface="+mn-ea"/>
              <a:cs typeface="+mn-cs"/>
            </a:rPr>
            <a:t>8 points =high impact, potential for overfishing (0.9*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 &lt;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a:t>
          </a:r>
        </a:p>
        <a:p>
          <a:r>
            <a:rPr lang="en-US" sz="1200" b="1">
              <a:solidFill>
                <a:schemeClr val="dk1"/>
              </a:solidFill>
              <a:effectLst/>
              <a:latin typeface="+mn-lt"/>
              <a:ea typeface="+mn-ea"/>
              <a:cs typeface="+mn-cs"/>
            </a:rPr>
            <a:t>9 points =slight overfishing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 &lt;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 1.1*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a:t>
          </a:r>
        </a:p>
        <a:p>
          <a:r>
            <a:rPr lang="en-US" sz="1200" b="1">
              <a:solidFill>
                <a:schemeClr val="dk1"/>
              </a:solidFill>
              <a:effectLst/>
              <a:latin typeface="+mn-lt"/>
              <a:ea typeface="+mn-ea"/>
              <a:cs typeface="+mn-cs"/>
            </a:rPr>
            <a:t>10 points = significant overfishing (1.1*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 &lt;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a:t>
          </a:r>
        </a:p>
      </xdr:txBody>
    </xdr:sp>
    <xdr:clientData/>
  </xdr:twoCellAnchor>
  <xdr:twoCellAnchor>
    <xdr:from>
      <xdr:col>5</xdr:col>
      <xdr:colOff>53340</xdr:colOff>
      <xdr:row>12</xdr:row>
      <xdr:rowOff>160020</xdr:rowOff>
    </xdr:from>
    <xdr:to>
      <xdr:col>6</xdr:col>
      <xdr:colOff>152400</xdr:colOff>
      <xdr:row>12</xdr:row>
      <xdr:rowOff>160020</xdr:rowOff>
    </xdr:to>
    <xdr:cxnSp macro="">
      <xdr:nvCxnSpPr>
        <xdr:cNvPr id="8" name="Straight Arrow Connector 7"/>
        <xdr:cNvCxnSpPr/>
      </xdr:nvCxnSpPr>
      <xdr:spPr>
        <a:xfrm>
          <a:off x="6873240" y="3139440"/>
          <a:ext cx="708660" cy="0"/>
        </a:xfrm>
        <a:prstGeom prst="straightConnector1">
          <a:avLst/>
        </a:prstGeom>
        <a:ln w="28575">
          <a:solidFill>
            <a:sysClr val="windowText" lastClr="000000"/>
          </a:solidFill>
          <a:tailEnd type="stealth"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45721</xdr:colOff>
      <xdr:row>20</xdr:row>
      <xdr:rowOff>30481</xdr:rowOff>
    </xdr:from>
    <xdr:to>
      <xdr:col>6</xdr:col>
      <xdr:colOff>1515534</xdr:colOff>
      <xdr:row>21</xdr:row>
      <xdr:rowOff>458047</xdr:rowOff>
    </xdr:to>
    <xdr:sp macro="" textlink="">
      <xdr:nvSpPr>
        <xdr:cNvPr id="11" name="TextBox 10"/>
        <xdr:cNvSpPr txBox="1"/>
      </xdr:nvSpPr>
      <xdr:spPr>
        <a:xfrm>
          <a:off x="6515101" y="6896101"/>
          <a:ext cx="2201333" cy="884766"/>
        </a:xfrm>
        <a:prstGeom prst="rect">
          <a:avLst/>
        </a:prstGeom>
        <a:solidFill>
          <a:srgbClr val="86FCBE"/>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1">
              <a:solidFill>
                <a:schemeClr val="dk1"/>
              </a:solidFill>
              <a:effectLst/>
              <a:latin typeface="+mn-lt"/>
              <a:ea typeface="+mn-ea"/>
              <a:cs typeface="+mn-cs"/>
            </a:rPr>
            <a:t>Species in the top third of each category receive a -1;</a:t>
          </a:r>
          <a:r>
            <a:rPr lang="en-US" sz="1200" b="1" baseline="0">
              <a:solidFill>
                <a:schemeClr val="dk1"/>
              </a:solidFill>
              <a:effectLst/>
              <a:latin typeface="+mn-lt"/>
              <a:ea typeface="+mn-ea"/>
              <a:cs typeface="+mn-cs"/>
            </a:rPr>
            <a:t> species in the bottom third receive a +1; others receive a 0.</a:t>
          </a:r>
          <a:endParaRPr lang="en-US" sz="1200" b="1">
            <a:solidFill>
              <a:schemeClr val="dk1"/>
            </a:solidFill>
            <a:effectLst/>
            <a:latin typeface="+mn-lt"/>
            <a:ea typeface="+mn-ea"/>
            <a:cs typeface="+mn-cs"/>
          </a:endParaRPr>
        </a:p>
      </xdr:txBody>
    </xdr:sp>
    <xdr:clientData/>
  </xdr:twoCellAnchor>
  <xdr:twoCellAnchor>
    <xdr:from>
      <xdr:col>4</xdr:col>
      <xdr:colOff>45720</xdr:colOff>
      <xdr:row>19</xdr:row>
      <xdr:rowOff>8466</xdr:rowOff>
    </xdr:from>
    <xdr:to>
      <xdr:col>7</xdr:col>
      <xdr:colOff>914400</xdr:colOff>
      <xdr:row>20</xdr:row>
      <xdr:rowOff>0</xdr:rowOff>
    </xdr:to>
    <xdr:sp macro="" textlink="">
      <xdr:nvSpPr>
        <xdr:cNvPr id="12" name="TextBox 11"/>
        <xdr:cNvSpPr txBox="1"/>
      </xdr:nvSpPr>
      <xdr:spPr>
        <a:xfrm>
          <a:off x="6515100" y="6371166"/>
          <a:ext cx="3208020" cy="494454"/>
        </a:xfrm>
        <a:prstGeom prst="rect">
          <a:avLst/>
        </a:prstGeom>
        <a:solidFill>
          <a:srgbClr val="A5D4E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1">
              <a:solidFill>
                <a:schemeClr val="dk1"/>
              </a:solidFill>
              <a:effectLst/>
              <a:latin typeface="+mn-lt"/>
              <a:ea typeface="+mn-ea"/>
              <a:cs typeface="+mn-cs"/>
            </a:rPr>
            <a:t>Species with Sigma-r &gt; 0.9 receive a -1;</a:t>
          </a:r>
          <a:r>
            <a:rPr lang="en-US" sz="1200" b="1" baseline="0">
              <a:solidFill>
                <a:schemeClr val="dk1"/>
              </a:solidFill>
              <a:effectLst/>
              <a:latin typeface="+mn-lt"/>
              <a:ea typeface="+mn-ea"/>
              <a:cs typeface="+mn-cs"/>
            </a:rPr>
            <a:t> species </a:t>
          </a:r>
          <a:r>
            <a:rPr lang="en-US" sz="1100" b="1">
              <a:solidFill>
                <a:schemeClr val="dk1"/>
              </a:solidFill>
              <a:effectLst/>
              <a:latin typeface="+mn-lt"/>
              <a:ea typeface="+mn-ea"/>
              <a:cs typeface="+mn-cs"/>
            </a:rPr>
            <a:t>Sigma-r &lt; 0.3 receive a </a:t>
          </a:r>
          <a:r>
            <a:rPr lang="en-US" sz="1200" b="1" baseline="0">
              <a:solidFill>
                <a:schemeClr val="dk1"/>
              </a:solidFill>
              <a:effectLst/>
              <a:latin typeface="+mn-lt"/>
              <a:ea typeface="+mn-ea"/>
              <a:cs typeface="+mn-cs"/>
            </a:rPr>
            <a:t>+1; others receive a 0.</a:t>
          </a:r>
          <a:endParaRPr lang="en-US" sz="1200" b="1">
            <a:solidFill>
              <a:schemeClr val="dk1"/>
            </a:solidFill>
            <a:effectLst/>
            <a:latin typeface="+mn-lt"/>
            <a:ea typeface="+mn-ea"/>
            <a:cs typeface="+mn-cs"/>
          </a:endParaRPr>
        </a:p>
      </xdr:txBody>
    </xdr:sp>
    <xdr:clientData/>
  </xdr:twoCellAnchor>
  <xdr:twoCellAnchor>
    <xdr:from>
      <xdr:col>6</xdr:col>
      <xdr:colOff>174173</xdr:colOff>
      <xdr:row>16</xdr:row>
      <xdr:rowOff>283028</xdr:rowOff>
    </xdr:from>
    <xdr:to>
      <xdr:col>7</xdr:col>
      <xdr:colOff>1730829</xdr:colOff>
      <xdr:row>17</xdr:row>
      <xdr:rowOff>108857</xdr:rowOff>
    </xdr:to>
    <xdr:sp macro="" textlink="">
      <xdr:nvSpPr>
        <xdr:cNvPr id="13" name="TextBox 12"/>
        <xdr:cNvSpPr txBox="1"/>
      </xdr:nvSpPr>
      <xdr:spPr>
        <a:xfrm>
          <a:off x="7380516" y="5584371"/>
          <a:ext cx="3167742" cy="283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solidFill>
                <a:schemeClr val="dk1"/>
              </a:solidFill>
              <a:effectLst/>
              <a:latin typeface="+mn-lt"/>
              <a:ea typeface="+mn-ea"/>
              <a:cs typeface="+mn-cs"/>
            </a:rPr>
            <a:t>Years since last assessment</a:t>
          </a:r>
          <a:r>
            <a:rPr lang="en-US" sz="1200" b="1" baseline="0">
              <a:solidFill>
                <a:schemeClr val="dk1"/>
              </a:solidFill>
              <a:effectLst/>
              <a:latin typeface="+mn-lt"/>
              <a:ea typeface="+mn-ea"/>
              <a:cs typeface="+mn-cs"/>
            </a:rPr>
            <a:t> - Target Frequency</a:t>
          </a:r>
          <a:endParaRPr lang="en-US" sz="1200" b="1">
            <a:solidFill>
              <a:schemeClr val="dk1"/>
            </a:solidFill>
            <a:effectLst/>
            <a:latin typeface="+mn-lt"/>
            <a:ea typeface="+mn-ea"/>
            <a:cs typeface="+mn-cs"/>
          </a:endParaRPr>
        </a:p>
      </xdr:txBody>
    </xdr:sp>
    <xdr:clientData/>
  </xdr:twoCellAnchor>
  <xdr:twoCellAnchor>
    <xdr:from>
      <xdr:col>5</xdr:col>
      <xdr:colOff>43544</xdr:colOff>
      <xdr:row>16</xdr:row>
      <xdr:rowOff>348343</xdr:rowOff>
    </xdr:from>
    <xdr:to>
      <xdr:col>6</xdr:col>
      <xdr:colOff>142604</xdr:colOff>
      <xdr:row>16</xdr:row>
      <xdr:rowOff>348343</xdr:rowOff>
    </xdr:to>
    <xdr:cxnSp macro="">
      <xdr:nvCxnSpPr>
        <xdr:cNvPr id="14" name="Straight Arrow Connector 13"/>
        <xdr:cNvCxnSpPr/>
      </xdr:nvCxnSpPr>
      <xdr:spPr>
        <a:xfrm>
          <a:off x="6640287" y="5649686"/>
          <a:ext cx="708660" cy="0"/>
        </a:xfrm>
        <a:prstGeom prst="straightConnector1">
          <a:avLst/>
        </a:prstGeom>
        <a:ln w="28575">
          <a:solidFill>
            <a:sysClr val="windowText" lastClr="000000"/>
          </a:solidFill>
          <a:tailEnd type="stealth"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1325880</xdr:colOff>
      <xdr:row>5</xdr:row>
      <xdr:rowOff>236220</xdr:rowOff>
    </xdr:from>
    <xdr:to>
      <xdr:col>7</xdr:col>
      <xdr:colOff>129540</xdr:colOff>
      <xdr:row>5</xdr:row>
      <xdr:rowOff>236220</xdr:rowOff>
    </xdr:to>
    <xdr:cxnSp macro="">
      <xdr:nvCxnSpPr>
        <xdr:cNvPr id="15" name="Straight Arrow Connector 14"/>
        <xdr:cNvCxnSpPr/>
      </xdr:nvCxnSpPr>
      <xdr:spPr>
        <a:xfrm>
          <a:off x="8526780" y="1196340"/>
          <a:ext cx="411480" cy="0"/>
        </a:xfrm>
        <a:prstGeom prst="straightConnector1">
          <a:avLst/>
        </a:prstGeom>
        <a:ln w="19050">
          <a:solidFill>
            <a:sysClr val="windowText" lastClr="000000"/>
          </a:solidFill>
          <a:prstDash val="sysDash"/>
          <a:tailEnd type="stealth"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1508760</xdr:colOff>
      <xdr:row>6</xdr:row>
      <xdr:rowOff>259080</xdr:rowOff>
    </xdr:from>
    <xdr:to>
      <xdr:col>7</xdr:col>
      <xdr:colOff>175260</xdr:colOff>
      <xdr:row>6</xdr:row>
      <xdr:rowOff>259080</xdr:rowOff>
    </xdr:to>
    <xdr:cxnSp macro="">
      <xdr:nvCxnSpPr>
        <xdr:cNvPr id="18" name="Straight Arrow Connector 17"/>
        <xdr:cNvCxnSpPr/>
      </xdr:nvCxnSpPr>
      <xdr:spPr>
        <a:xfrm>
          <a:off x="8709660" y="1676400"/>
          <a:ext cx="274320" cy="0"/>
        </a:xfrm>
        <a:prstGeom prst="straightConnector1">
          <a:avLst/>
        </a:prstGeom>
        <a:ln w="19050">
          <a:solidFill>
            <a:sysClr val="windowText" lastClr="000000"/>
          </a:solidFill>
          <a:prstDash val="sysDash"/>
          <a:tailEnd type="stealth"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499532</xdr:colOff>
      <xdr:row>31</xdr:row>
      <xdr:rowOff>228599</xdr:rowOff>
    </xdr:from>
    <xdr:to>
      <xdr:col>6</xdr:col>
      <xdr:colOff>6350000</xdr:colOff>
      <xdr:row>50</xdr:row>
      <xdr:rowOff>9254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02199" y="8017932"/>
          <a:ext cx="6350001" cy="412405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594360</xdr:colOff>
      <xdr:row>30</xdr:row>
      <xdr:rowOff>76200</xdr:rowOff>
    </xdr:from>
    <xdr:to>
      <xdr:col>7</xdr:col>
      <xdr:colOff>4655820</xdr:colOff>
      <xdr:row>52</xdr:row>
      <xdr:rowOff>24810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93280" y="7635240"/>
          <a:ext cx="4671060" cy="497781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23558</xdr:colOff>
      <xdr:row>0</xdr:row>
      <xdr:rowOff>30930</xdr:rowOff>
    </xdr:from>
    <xdr:to>
      <xdr:col>6</xdr:col>
      <xdr:colOff>110066</xdr:colOff>
      <xdr:row>0</xdr:row>
      <xdr:rowOff>309888</xdr:rowOff>
    </xdr:to>
    <xdr:sp macro="" textlink="">
      <xdr:nvSpPr>
        <xdr:cNvPr id="2" name="TextBox 1"/>
        <xdr:cNvSpPr txBox="1"/>
      </xdr:nvSpPr>
      <xdr:spPr>
        <a:xfrm>
          <a:off x="4976558" y="30930"/>
          <a:ext cx="1267608" cy="278958"/>
        </a:xfrm>
        <a:prstGeom prst="rect">
          <a:avLst/>
        </a:prstGeom>
        <a:solidFill>
          <a:srgbClr val="47FFC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t>=(E5*F3)^F$4</a:t>
          </a:r>
        </a:p>
      </xdr:txBody>
    </xdr:sp>
    <xdr:clientData/>
  </xdr:twoCellAnchor>
  <xdr:twoCellAnchor>
    <xdr:from>
      <xdr:col>14</xdr:col>
      <xdr:colOff>53793</xdr:colOff>
      <xdr:row>17</xdr:row>
      <xdr:rowOff>226418</xdr:rowOff>
    </xdr:from>
    <xdr:to>
      <xdr:col>18</xdr:col>
      <xdr:colOff>286295</xdr:colOff>
      <xdr:row>23</xdr:row>
      <xdr:rowOff>74385</xdr:rowOff>
    </xdr:to>
    <xdr:sp macro="" textlink="">
      <xdr:nvSpPr>
        <xdr:cNvPr id="3" name="TextBox 2"/>
        <xdr:cNvSpPr txBox="1"/>
      </xdr:nvSpPr>
      <xdr:spPr>
        <a:xfrm>
          <a:off x="10950393" y="4907275"/>
          <a:ext cx="2757988" cy="1219567"/>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Where a species, such as Y-tail, has a high fishery importance AND data are available to conduct a benchmark, it may not be desirable to allow a</a:t>
          </a:r>
          <a:r>
            <a:rPr lang="en-US" sz="1200" baseline="0"/>
            <a:t> D-M to be considered an adequate alternative, for determining years since last assessment.</a:t>
          </a:r>
          <a:endParaRPr lang="en-US" sz="1200"/>
        </a:p>
      </xdr:txBody>
    </xdr:sp>
    <xdr:clientData/>
  </xdr:twoCellAnchor>
  <xdr:twoCellAnchor>
    <xdr:from>
      <xdr:col>33</xdr:col>
      <xdr:colOff>549729</xdr:colOff>
      <xdr:row>10</xdr:row>
      <xdr:rowOff>43552</xdr:rowOff>
    </xdr:from>
    <xdr:to>
      <xdr:col>38</xdr:col>
      <xdr:colOff>413657</xdr:colOff>
      <xdr:row>22</xdr:row>
      <xdr:rowOff>195943</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45</xdr:col>
      <xdr:colOff>217714</xdr:colOff>
      <xdr:row>10</xdr:row>
      <xdr:rowOff>10894</xdr:rowOff>
    </xdr:from>
    <xdr:to>
      <xdr:col>54</xdr:col>
      <xdr:colOff>587829</xdr:colOff>
      <xdr:row>23</xdr:row>
      <xdr:rowOff>-1</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18</xdr:row>
      <xdr:rowOff>1</xdr:rowOff>
    </xdr:from>
    <xdr:to>
      <xdr:col>4</xdr:col>
      <xdr:colOff>599089</xdr:colOff>
      <xdr:row>27</xdr:row>
      <xdr:rowOff>94594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291841"/>
          <a:ext cx="3037489" cy="1740513"/>
        </a:xfrm>
        <a:prstGeom prst="rect">
          <a:avLst/>
        </a:prstGeom>
      </xdr:spPr>
    </xdr:pic>
    <xdr:clientData/>
  </xdr:twoCellAnchor>
  <xdr:twoCellAnchor editAs="oneCell">
    <xdr:from>
      <xdr:col>5</xdr:col>
      <xdr:colOff>18533</xdr:colOff>
      <xdr:row>18</xdr:row>
      <xdr:rowOff>0</xdr:rowOff>
    </xdr:from>
    <xdr:to>
      <xdr:col>9</xdr:col>
      <xdr:colOff>762000</xdr:colOff>
      <xdr:row>27</xdr:row>
      <xdr:rowOff>100264</xdr:rowOff>
    </xdr:to>
    <xdr:pic>
      <xdr:nvPicPr>
        <xdr:cNvPr id="3" name="Picture 2"/>
        <xdr:cNvPicPr>
          <a:picLocks noChangeAspect="1"/>
        </xdr:cNvPicPr>
      </xdr:nvPicPr>
      <xdr:blipFill>
        <a:blip xmlns:r="http://schemas.openxmlformats.org/officeDocument/2006/relationships" r:embed="rId2"/>
        <a:stretch>
          <a:fillRect/>
        </a:stretch>
      </xdr:blipFill>
      <xdr:spPr>
        <a:xfrm>
          <a:off x="3066533" y="3291840"/>
          <a:ext cx="3067567" cy="1746184"/>
        </a:xfrm>
        <a:prstGeom prst="rect">
          <a:avLst/>
        </a:prstGeom>
      </xdr:spPr>
    </xdr:pic>
    <xdr:clientData/>
  </xdr:twoCellAnchor>
  <xdr:twoCellAnchor editAs="oneCell">
    <xdr:from>
      <xdr:col>0</xdr:col>
      <xdr:colOff>0</xdr:colOff>
      <xdr:row>30</xdr:row>
      <xdr:rowOff>184484</xdr:rowOff>
    </xdr:from>
    <xdr:to>
      <xdr:col>4</xdr:col>
      <xdr:colOff>597568</xdr:colOff>
      <xdr:row>40</xdr:row>
      <xdr:rowOff>94593</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5670884"/>
          <a:ext cx="3035968" cy="1738909"/>
        </a:xfrm>
        <a:prstGeom prst="rect">
          <a:avLst/>
        </a:prstGeom>
      </xdr:spPr>
    </xdr:pic>
    <xdr:clientData/>
  </xdr:twoCellAnchor>
  <xdr:twoCellAnchor editAs="oneCell">
    <xdr:from>
      <xdr:col>5</xdr:col>
      <xdr:colOff>18533</xdr:colOff>
      <xdr:row>30</xdr:row>
      <xdr:rowOff>184484</xdr:rowOff>
    </xdr:from>
    <xdr:to>
      <xdr:col>9</xdr:col>
      <xdr:colOff>757325</xdr:colOff>
      <xdr:row>40</xdr:row>
      <xdr:rowOff>92242</xdr:rowOff>
    </xdr:to>
    <xdr:pic>
      <xdr:nvPicPr>
        <xdr:cNvPr id="5" name="Picture 4"/>
        <xdr:cNvPicPr>
          <a:picLocks noChangeAspect="1"/>
        </xdr:cNvPicPr>
      </xdr:nvPicPr>
      <xdr:blipFill>
        <a:blip xmlns:r="http://schemas.openxmlformats.org/officeDocument/2006/relationships" r:embed="rId4"/>
        <a:stretch>
          <a:fillRect/>
        </a:stretch>
      </xdr:blipFill>
      <xdr:spPr>
        <a:xfrm>
          <a:off x="3066533" y="5670884"/>
          <a:ext cx="3062892" cy="1736558"/>
        </a:xfrm>
        <a:prstGeom prst="rect">
          <a:avLst/>
        </a:prstGeom>
      </xdr:spPr>
    </xdr:pic>
    <xdr:clientData/>
  </xdr:twoCellAnchor>
  <xdr:twoCellAnchor editAs="oneCell">
    <xdr:from>
      <xdr:col>0</xdr:col>
      <xdr:colOff>0</xdr:colOff>
      <xdr:row>54</xdr:row>
      <xdr:rowOff>0</xdr:rowOff>
    </xdr:from>
    <xdr:to>
      <xdr:col>4</xdr:col>
      <xdr:colOff>595923</xdr:colOff>
      <xdr:row>63</xdr:row>
      <xdr:rowOff>99848</xdr:rowOff>
    </xdr:to>
    <xdr:pic>
      <xdr:nvPicPr>
        <xdr:cNvPr id="6" name="Picture 5"/>
        <xdr:cNvPicPr>
          <a:picLocks noChangeAspect="1"/>
        </xdr:cNvPicPr>
      </xdr:nvPicPr>
      <xdr:blipFill>
        <a:blip xmlns:r="http://schemas.openxmlformats.org/officeDocument/2006/relationships" r:embed="rId5"/>
        <a:stretch>
          <a:fillRect/>
        </a:stretch>
      </xdr:blipFill>
      <xdr:spPr>
        <a:xfrm>
          <a:off x="0" y="9875520"/>
          <a:ext cx="3034323" cy="1745768"/>
        </a:xfrm>
        <a:prstGeom prst="rect">
          <a:avLst/>
        </a:prstGeom>
      </xdr:spPr>
    </xdr:pic>
    <xdr:clientData/>
  </xdr:twoCellAnchor>
  <xdr:twoCellAnchor editAs="oneCell">
    <xdr:from>
      <xdr:col>5</xdr:col>
      <xdr:colOff>18533</xdr:colOff>
      <xdr:row>53</xdr:row>
      <xdr:rowOff>181435</xdr:rowOff>
    </xdr:from>
    <xdr:to>
      <xdr:col>9</xdr:col>
      <xdr:colOff>757325</xdr:colOff>
      <xdr:row>63</xdr:row>
      <xdr:rowOff>97536</xdr:rowOff>
    </xdr:to>
    <xdr:pic>
      <xdr:nvPicPr>
        <xdr:cNvPr id="7" name="Picture 6"/>
        <xdr:cNvPicPr>
          <a:picLocks noChangeAspect="1"/>
        </xdr:cNvPicPr>
      </xdr:nvPicPr>
      <xdr:blipFill>
        <a:blip xmlns:r="http://schemas.openxmlformats.org/officeDocument/2006/relationships" r:embed="rId6"/>
        <a:stretch>
          <a:fillRect/>
        </a:stretch>
      </xdr:blipFill>
      <xdr:spPr>
        <a:xfrm>
          <a:off x="3066533" y="9874075"/>
          <a:ext cx="3062892" cy="1744901"/>
        </a:xfrm>
        <a:prstGeom prst="rect">
          <a:avLst/>
        </a:prstGeom>
      </xdr:spPr>
    </xdr:pic>
    <xdr:clientData/>
  </xdr:twoCellAnchor>
  <xdr:twoCellAnchor editAs="oneCell">
    <xdr:from>
      <xdr:col>0</xdr:col>
      <xdr:colOff>1</xdr:colOff>
      <xdr:row>67</xdr:row>
      <xdr:rowOff>0</xdr:rowOff>
    </xdr:from>
    <xdr:to>
      <xdr:col>4</xdr:col>
      <xdr:colOff>599091</xdr:colOff>
      <xdr:row>76</xdr:row>
      <xdr:rowOff>101679</xdr:rowOff>
    </xdr:to>
    <xdr:pic>
      <xdr:nvPicPr>
        <xdr:cNvPr id="8" name="Picture 7"/>
        <xdr:cNvPicPr>
          <a:picLocks noChangeAspect="1"/>
        </xdr:cNvPicPr>
      </xdr:nvPicPr>
      <xdr:blipFill>
        <a:blip xmlns:r="http://schemas.openxmlformats.org/officeDocument/2006/relationships" r:embed="rId7"/>
        <a:stretch>
          <a:fillRect/>
        </a:stretch>
      </xdr:blipFill>
      <xdr:spPr>
        <a:xfrm>
          <a:off x="1" y="12252960"/>
          <a:ext cx="3037490" cy="1747599"/>
        </a:xfrm>
        <a:prstGeom prst="rect">
          <a:avLst/>
        </a:prstGeom>
      </xdr:spPr>
    </xdr:pic>
    <xdr:clientData/>
  </xdr:twoCellAnchor>
  <xdr:twoCellAnchor editAs="oneCell">
    <xdr:from>
      <xdr:col>5</xdr:col>
      <xdr:colOff>18533</xdr:colOff>
      <xdr:row>67</xdr:row>
      <xdr:rowOff>1</xdr:rowOff>
    </xdr:from>
    <xdr:to>
      <xdr:col>9</xdr:col>
      <xdr:colOff>754257</xdr:colOff>
      <xdr:row>76</xdr:row>
      <xdr:rowOff>100585</xdr:rowOff>
    </xdr:to>
    <xdr:pic>
      <xdr:nvPicPr>
        <xdr:cNvPr id="9" name="Picture 8"/>
        <xdr:cNvPicPr>
          <a:picLocks noChangeAspect="1"/>
        </xdr:cNvPicPr>
      </xdr:nvPicPr>
      <xdr:blipFill>
        <a:blip xmlns:r="http://schemas.openxmlformats.org/officeDocument/2006/relationships" r:embed="rId8"/>
        <a:stretch>
          <a:fillRect/>
        </a:stretch>
      </xdr:blipFill>
      <xdr:spPr>
        <a:xfrm>
          <a:off x="3066533" y="12252961"/>
          <a:ext cx="3059824" cy="1746504"/>
        </a:xfrm>
        <a:prstGeom prst="rect">
          <a:avLst/>
        </a:prstGeom>
      </xdr:spPr>
    </xdr:pic>
    <xdr:clientData/>
  </xdr:twoCellAnchor>
  <xdr:twoCellAnchor editAs="oneCell">
    <xdr:from>
      <xdr:col>0</xdr:col>
      <xdr:colOff>0</xdr:colOff>
      <xdr:row>80</xdr:row>
      <xdr:rowOff>0</xdr:rowOff>
    </xdr:from>
    <xdr:to>
      <xdr:col>4</xdr:col>
      <xdr:colOff>595923</xdr:colOff>
      <xdr:row>89</xdr:row>
      <xdr:rowOff>99848</xdr:rowOff>
    </xdr:to>
    <xdr:pic>
      <xdr:nvPicPr>
        <xdr:cNvPr id="10" name="Picture 9"/>
        <xdr:cNvPicPr>
          <a:picLocks noChangeAspect="1"/>
        </xdr:cNvPicPr>
      </xdr:nvPicPr>
      <xdr:blipFill>
        <a:blip xmlns:r="http://schemas.openxmlformats.org/officeDocument/2006/relationships" r:embed="rId9"/>
        <a:stretch>
          <a:fillRect/>
        </a:stretch>
      </xdr:blipFill>
      <xdr:spPr>
        <a:xfrm>
          <a:off x="0" y="14630400"/>
          <a:ext cx="3034323" cy="1745768"/>
        </a:xfrm>
        <a:prstGeom prst="rect">
          <a:avLst/>
        </a:prstGeom>
      </xdr:spPr>
    </xdr:pic>
    <xdr:clientData/>
  </xdr:twoCellAnchor>
  <xdr:twoCellAnchor editAs="oneCell">
    <xdr:from>
      <xdr:col>5</xdr:col>
      <xdr:colOff>18533</xdr:colOff>
      <xdr:row>80</xdr:row>
      <xdr:rowOff>0</xdr:rowOff>
    </xdr:from>
    <xdr:to>
      <xdr:col>9</xdr:col>
      <xdr:colOff>762000</xdr:colOff>
      <xdr:row>89</xdr:row>
      <xdr:rowOff>97536</xdr:rowOff>
    </xdr:to>
    <xdr:pic>
      <xdr:nvPicPr>
        <xdr:cNvPr id="11" name="Picture 10"/>
        <xdr:cNvPicPr>
          <a:picLocks noChangeAspect="1"/>
        </xdr:cNvPicPr>
      </xdr:nvPicPr>
      <xdr:blipFill>
        <a:blip xmlns:r="http://schemas.openxmlformats.org/officeDocument/2006/relationships" r:embed="rId10"/>
        <a:stretch>
          <a:fillRect/>
        </a:stretch>
      </xdr:blipFill>
      <xdr:spPr>
        <a:xfrm>
          <a:off x="3066533" y="14630400"/>
          <a:ext cx="3067567" cy="1743456"/>
        </a:xfrm>
        <a:prstGeom prst="rect">
          <a:avLst/>
        </a:prstGeom>
      </xdr:spPr>
    </xdr:pic>
    <xdr:clientData/>
  </xdr:twoCellAnchor>
  <xdr:twoCellAnchor editAs="oneCell">
    <xdr:from>
      <xdr:col>0</xdr:col>
      <xdr:colOff>0</xdr:colOff>
      <xdr:row>103</xdr:row>
      <xdr:rowOff>1</xdr:rowOff>
    </xdr:from>
    <xdr:to>
      <xdr:col>4</xdr:col>
      <xdr:colOff>593557</xdr:colOff>
      <xdr:row>112</xdr:row>
      <xdr:rowOff>95575</xdr:rowOff>
    </xdr:to>
    <xdr:pic>
      <xdr:nvPicPr>
        <xdr:cNvPr id="12" name="Picture 11"/>
        <xdr:cNvPicPr>
          <a:picLocks noChangeAspect="1"/>
        </xdr:cNvPicPr>
      </xdr:nvPicPr>
      <xdr:blipFill>
        <a:blip xmlns:r="http://schemas.openxmlformats.org/officeDocument/2006/relationships" r:embed="rId11"/>
        <a:stretch>
          <a:fillRect/>
        </a:stretch>
      </xdr:blipFill>
      <xdr:spPr>
        <a:xfrm>
          <a:off x="0" y="18836641"/>
          <a:ext cx="3031957" cy="1741494"/>
        </a:xfrm>
        <a:prstGeom prst="rect">
          <a:avLst/>
        </a:prstGeom>
      </xdr:spPr>
    </xdr:pic>
    <xdr:clientData/>
  </xdr:twoCellAnchor>
  <xdr:twoCellAnchor editAs="oneCell">
    <xdr:from>
      <xdr:col>5</xdr:col>
      <xdr:colOff>17662</xdr:colOff>
      <xdr:row>103</xdr:row>
      <xdr:rowOff>1604</xdr:rowOff>
    </xdr:from>
    <xdr:to>
      <xdr:col>9</xdr:col>
      <xdr:colOff>758952</xdr:colOff>
      <xdr:row>112</xdr:row>
      <xdr:rowOff>91440</xdr:rowOff>
    </xdr:to>
    <xdr:pic>
      <xdr:nvPicPr>
        <xdr:cNvPr id="13" name="Picture 12"/>
        <xdr:cNvPicPr>
          <a:picLocks noChangeAspect="1"/>
        </xdr:cNvPicPr>
      </xdr:nvPicPr>
      <xdr:blipFill>
        <a:blip xmlns:r="http://schemas.openxmlformats.org/officeDocument/2006/relationships" r:embed="rId12"/>
        <a:stretch>
          <a:fillRect/>
        </a:stretch>
      </xdr:blipFill>
      <xdr:spPr>
        <a:xfrm>
          <a:off x="3065662" y="18838244"/>
          <a:ext cx="3065390" cy="1735756"/>
        </a:xfrm>
        <a:prstGeom prst="rect">
          <a:avLst/>
        </a:prstGeom>
      </xdr:spPr>
    </xdr:pic>
    <xdr:clientData/>
  </xdr:twoCellAnchor>
  <xdr:twoCellAnchor editAs="oneCell">
    <xdr:from>
      <xdr:col>0</xdr:col>
      <xdr:colOff>0</xdr:colOff>
      <xdr:row>116</xdr:row>
      <xdr:rowOff>0</xdr:rowOff>
    </xdr:from>
    <xdr:to>
      <xdr:col>4</xdr:col>
      <xdr:colOff>592623</xdr:colOff>
      <xdr:row>125</xdr:row>
      <xdr:rowOff>79513</xdr:rowOff>
    </xdr:to>
    <xdr:pic>
      <xdr:nvPicPr>
        <xdr:cNvPr id="14" name="Picture 13"/>
        <xdr:cNvPicPr>
          <a:picLocks noChangeAspect="1"/>
        </xdr:cNvPicPr>
      </xdr:nvPicPr>
      <xdr:blipFill>
        <a:blip xmlns:r="http://schemas.openxmlformats.org/officeDocument/2006/relationships" r:embed="rId13"/>
        <a:stretch>
          <a:fillRect/>
        </a:stretch>
      </xdr:blipFill>
      <xdr:spPr>
        <a:xfrm>
          <a:off x="0" y="21214080"/>
          <a:ext cx="3031023" cy="1725433"/>
        </a:xfrm>
        <a:prstGeom prst="rect">
          <a:avLst/>
        </a:prstGeom>
      </xdr:spPr>
    </xdr:pic>
    <xdr:clientData/>
  </xdr:twoCellAnchor>
  <xdr:twoCellAnchor editAs="oneCell">
    <xdr:from>
      <xdr:col>5</xdr:col>
      <xdr:colOff>19190</xdr:colOff>
      <xdr:row>115</xdr:row>
      <xdr:rowOff>179833</xdr:rowOff>
    </xdr:from>
    <xdr:to>
      <xdr:col>9</xdr:col>
      <xdr:colOff>755904</xdr:colOff>
      <xdr:row>125</xdr:row>
      <xdr:rowOff>76200</xdr:rowOff>
    </xdr:to>
    <xdr:pic>
      <xdr:nvPicPr>
        <xdr:cNvPr id="15" name="Picture 14"/>
        <xdr:cNvPicPr>
          <a:picLocks noChangeAspect="1"/>
        </xdr:cNvPicPr>
      </xdr:nvPicPr>
      <xdr:blipFill>
        <a:blip xmlns:r="http://schemas.openxmlformats.org/officeDocument/2006/relationships" r:embed="rId14"/>
        <a:stretch>
          <a:fillRect/>
        </a:stretch>
      </xdr:blipFill>
      <xdr:spPr>
        <a:xfrm>
          <a:off x="3067190" y="21211033"/>
          <a:ext cx="3060814" cy="1725167"/>
        </a:xfrm>
        <a:prstGeom prst="rect">
          <a:avLst/>
        </a:prstGeom>
      </xdr:spPr>
    </xdr:pic>
    <xdr:clientData/>
  </xdr:twoCellAnchor>
  <xdr:twoCellAnchor editAs="oneCell">
    <xdr:from>
      <xdr:col>0</xdr:col>
      <xdr:colOff>1</xdr:colOff>
      <xdr:row>129</xdr:row>
      <xdr:rowOff>0</xdr:rowOff>
    </xdr:from>
    <xdr:to>
      <xdr:col>4</xdr:col>
      <xdr:colOff>597408</xdr:colOff>
      <xdr:row>138</xdr:row>
      <xdr:rowOff>72887</xdr:rowOff>
    </xdr:to>
    <xdr:pic>
      <xdr:nvPicPr>
        <xdr:cNvPr id="16" name="Picture 15"/>
        <xdr:cNvPicPr>
          <a:picLocks noChangeAspect="1"/>
        </xdr:cNvPicPr>
      </xdr:nvPicPr>
      <xdr:blipFill>
        <a:blip xmlns:r="http://schemas.openxmlformats.org/officeDocument/2006/relationships" r:embed="rId15"/>
        <a:stretch>
          <a:fillRect/>
        </a:stretch>
      </xdr:blipFill>
      <xdr:spPr>
        <a:xfrm>
          <a:off x="1" y="23591520"/>
          <a:ext cx="3035807" cy="1718807"/>
        </a:xfrm>
        <a:prstGeom prst="rect">
          <a:avLst/>
        </a:prstGeom>
      </xdr:spPr>
    </xdr:pic>
    <xdr:clientData/>
  </xdr:twoCellAnchor>
  <xdr:twoCellAnchor editAs="oneCell">
    <xdr:from>
      <xdr:col>5</xdr:col>
      <xdr:colOff>18288</xdr:colOff>
      <xdr:row>129</xdr:row>
      <xdr:rowOff>0</xdr:rowOff>
    </xdr:from>
    <xdr:to>
      <xdr:col>9</xdr:col>
      <xdr:colOff>762000</xdr:colOff>
      <xdr:row>138</xdr:row>
      <xdr:rowOff>76200</xdr:rowOff>
    </xdr:to>
    <xdr:pic>
      <xdr:nvPicPr>
        <xdr:cNvPr id="17" name="Picture 16"/>
        <xdr:cNvPicPr>
          <a:picLocks noChangeAspect="1"/>
        </xdr:cNvPicPr>
      </xdr:nvPicPr>
      <xdr:blipFill>
        <a:blip xmlns:r="http://schemas.openxmlformats.org/officeDocument/2006/relationships" r:embed="rId16"/>
        <a:stretch>
          <a:fillRect/>
        </a:stretch>
      </xdr:blipFill>
      <xdr:spPr>
        <a:xfrm>
          <a:off x="3066288" y="23591520"/>
          <a:ext cx="3067812" cy="1722120"/>
        </a:xfrm>
        <a:prstGeom prst="rect">
          <a:avLst/>
        </a:prstGeom>
      </xdr:spPr>
    </xdr:pic>
    <xdr:clientData/>
  </xdr:twoCellAnchor>
  <xdr:twoCellAnchor editAs="oneCell">
    <xdr:from>
      <xdr:col>0</xdr:col>
      <xdr:colOff>0</xdr:colOff>
      <xdr:row>152</xdr:row>
      <xdr:rowOff>0</xdr:rowOff>
    </xdr:from>
    <xdr:to>
      <xdr:col>4</xdr:col>
      <xdr:colOff>595910</xdr:colOff>
      <xdr:row>161</xdr:row>
      <xdr:rowOff>85344</xdr:rowOff>
    </xdr:to>
    <xdr:pic>
      <xdr:nvPicPr>
        <xdr:cNvPr id="18" name="Picture 17"/>
        <xdr:cNvPicPr>
          <a:picLocks noChangeAspect="1"/>
        </xdr:cNvPicPr>
      </xdr:nvPicPr>
      <xdr:blipFill>
        <a:blip xmlns:r="http://schemas.openxmlformats.org/officeDocument/2006/relationships" r:embed="rId17"/>
        <a:stretch>
          <a:fillRect/>
        </a:stretch>
      </xdr:blipFill>
      <xdr:spPr>
        <a:xfrm>
          <a:off x="0" y="27797760"/>
          <a:ext cx="3034310" cy="1731264"/>
        </a:xfrm>
        <a:prstGeom prst="rect">
          <a:avLst/>
        </a:prstGeom>
      </xdr:spPr>
    </xdr:pic>
    <xdr:clientData/>
  </xdr:twoCellAnchor>
  <xdr:twoCellAnchor editAs="oneCell">
    <xdr:from>
      <xdr:col>5</xdr:col>
      <xdr:colOff>19348</xdr:colOff>
      <xdr:row>152</xdr:row>
      <xdr:rowOff>0</xdr:rowOff>
    </xdr:from>
    <xdr:to>
      <xdr:col>9</xdr:col>
      <xdr:colOff>762000</xdr:colOff>
      <xdr:row>161</xdr:row>
      <xdr:rowOff>92765</xdr:rowOff>
    </xdr:to>
    <xdr:pic>
      <xdr:nvPicPr>
        <xdr:cNvPr id="19" name="Picture 18"/>
        <xdr:cNvPicPr>
          <a:picLocks noChangeAspect="1"/>
        </xdr:cNvPicPr>
      </xdr:nvPicPr>
      <xdr:blipFill>
        <a:blip xmlns:r="http://schemas.openxmlformats.org/officeDocument/2006/relationships" r:embed="rId18"/>
        <a:stretch>
          <a:fillRect/>
        </a:stretch>
      </xdr:blipFill>
      <xdr:spPr>
        <a:xfrm>
          <a:off x="3067348" y="27797760"/>
          <a:ext cx="3066752" cy="1738685"/>
        </a:xfrm>
        <a:prstGeom prst="rect">
          <a:avLst/>
        </a:prstGeom>
      </xdr:spPr>
    </xdr:pic>
    <xdr:clientData/>
  </xdr:twoCellAnchor>
  <xdr:twoCellAnchor editAs="oneCell">
    <xdr:from>
      <xdr:col>0</xdr:col>
      <xdr:colOff>0</xdr:colOff>
      <xdr:row>165</xdr:row>
      <xdr:rowOff>0</xdr:rowOff>
    </xdr:from>
    <xdr:to>
      <xdr:col>4</xdr:col>
      <xdr:colOff>599464</xdr:colOff>
      <xdr:row>174</xdr:row>
      <xdr:rowOff>79248</xdr:rowOff>
    </xdr:to>
    <xdr:pic>
      <xdr:nvPicPr>
        <xdr:cNvPr id="20" name="Picture 19"/>
        <xdr:cNvPicPr>
          <a:picLocks noChangeAspect="1"/>
        </xdr:cNvPicPr>
      </xdr:nvPicPr>
      <xdr:blipFill>
        <a:blip xmlns:r="http://schemas.openxmlformats.org/officeDocument/2006/relationships" r:embed="rId19"/>
        <a:stretch>
          <a:fillRect/>
        </a:stretch>
      </xdr:blipFill>
      <xdr:spPr>
        <a:xfrm>
          <a:off x="0" y="30175200"/>
          <a:ext cx="3037864" cy="1725168"/>
        </a:xfrm>
        <a:prstGeom prst="rect">
          <a:avLst/>
        </a:prstGeom>
      </xdr:spPr>
    </xdr:pic>
    <xdr:clientData/>
  </xdr:twoCellAnchor>
  <xdr:twoCellAnchor editAs="oneCell">
    <xdr:from>
      <xdr:col>5</xdr:col>
      <xdr:colOff>19349</xdr:colOff>
      <xdr:row>165</xdr:row>
      <xdr:rowOff>0</xdr:rowOff>
    </xdr:from>
    <xdr:to>
      <xdr:col>9</xdr:col>
      <xdr:colOff>758952</xdr:colOff>
      <xdr:row>174</xdr:row>
      <xdr:rowOff>79513</xdr:rowOff>
    </xdr:to>
    <xdr:pic>
      <xdr:nvPicPr>
        <xdr:cNvPr id="21" name="Picture 20"/>
        <xdr:cNvPicPr>
          <a:picLocks noChangeAspect="1"/>
        </xdr:cNvPicPr>
      </xdr:nvPicPr>
      <xdr:blipFill>
        <a:blip xmlns:r="http://schemas.openxmlformats.org/officeDocument/2006/relationships" r:embed="rId20"/>
        <a:stretch>
          <a:fillRect/>
        </a:stretch>
      </xdr:blipFill>
      <xdr:spPr>
        <a:xfrm>
          <a:off x="3067349" y="30175200"/>
          <a:ext cx="3063703" cy="1725433"/>
        </a:xfrm>
        <a:prstGeom prst="rect">
          <a:avLst/>
        </a:prstGeom>
      </xdr:spPr>
    </xdr:pic>
    <xdr:clientData/>
  </xdr:twoCellAnchor>
  <xdr:twoCellAnchor editAs="oneCell">
    <xdr:from>
      <xdr:col>0</xdr:col>
      <xdr:colOff>0</xdr:colOff>
      <xdr:row>178</xdr:row>
      <xdr:rowOff>0</xdr:rowOff>
    </xdr:from>
    <xdr:to>
      <xdr:col>4</xdr:col>
      <xdr:colOff>597408</xdr:colOff>
      <xdr:row>187</xdr:row>
      <xdr:rowOff>86146</xdr:rowOff>
    </xdr:to>
    <xdr:pic>
      <xdr:nvPicPr>
        <xdr:cNvPr id="22" name="Picture 21"/>
        <xdr:cNvPicPr>
          <a:picLocks noChangeAspect="1"/>
        </xdr:cNvPicPr>
      </xdr:nvPicPr>
      <xdr:blipFill>
        <a:blip xmlns:r="http://schemas.openxmlformats.org/officeDocument/2006/relationships" r:embed="rId21"/>
        <a:stretch>
          <a:fillRect/>
        </a:stretch>
      </xdr:blipFill>
      <xdr:spPr>
        <a:xfrm>
          <a:off x="0" y="32552640"/>
          <a:ext cx="3035808" cy="1732066"/>
        </a:xfrm>
        <a:prstGeom prst="rect">
          <a:avLst/>
        </a:prstGeom>
      </xdr:spPr>
    </xdr:pic>
    <xdr:clientData/>
  </xdr:twoCellAnchor>
  <xdr:twoCellAnchor editAs="oneCell">
    <xdr:from>
      <xdr:col>5</xdr:col>
      <xdr:colOff>19349</xdr:colOff>
      <xdr:row>177</xdr:row>
      <xdr:rowOff>179832</xdr:rowOff>
    </xdr:from>
    <xdr:to>
      <xdr:col>9</xdr:col>
      <xdr:colOff>758952</xdr:colOff>
      <xdr:row>187</xdr:row>
      <xdr:rowOff>90317</xdr:rowOff>
    </xdr:to>
    <xdr:pic>
      <xdr:nvPicPr>
        <xdr:cNvPr id="23" name="Picture 22"/>
        <xdr:cNvPicPr>
          <a:picLocks noChangeAspect="1"/>
        </xdr:cNvPicPr>
      </xdr:nvPicPr>
      <xdr:blipFill>
        <a:blip xmlns:r="http://schemas.openxmlformats.org/officeDocument/2006/relationships" r:embed="rId22"/>
        <a:stretch>
          <a:fillRect/>
        </a:stretch>
      </xdr:blipFill>
      <xdr:spPr>
        <a:xfrm>
          <a:off x="3067349" y="32549592"/>
          <a:ext cx="3063703" cy="1739285"/>
        </a:xfrm>
        <a:prstGeom prst="rect">
          <a:avLst/>
        </a:prstGeom>
      </xdr:spPr>
    </xdr:pic>
    <xdr:clientData/>
  </xdr:twoCellAnchor>
  <xdr:twoCellAnchor editAs="oneCell">
    <xdr:from>
      <xdr:col>0</xdr:col>
      <xdr:colOff>1</xdr:colOff>
      <xdr:row>201</xdr:row>
      <xdr:rowOff>542</xdr:rowOff>
    </xdr:from>
    <xdr:to>
      <xdr:col>4</xdr:col>
      <xdr:colOff>593271</xdr:colOff>
      <xdr:row>210</xdr:row>
      <xdr:rowOff>100692</xdr:rowOff>
    </xdr:to>
    <xdr:pic>
      <xdr:nvPicPr>
        <xdr:cNvPr id="24" name="Picture 23"/>
        <xdr:cNvPicPr>
          <a:picLocks noChangeAspect="1"/>
        </xdr:cNvPicPr>
      </xdr:nvPicPr>
      <xdr:blipFill>
        <a:blip xmlns:r="http://schemas.openxmlformats.org/officeDocument/2006/relationships" r:embed="rId23"/>
        <a:stretch>
          <a:fillRect/>
        </a:stretch>
      </xdr:blipFill>
      <xdr:spPr>
        <a:xfrm>
          <a:off x="1" y="36759422"/>
          <a:ext cx="3031670" cy="1746070"/>
        </a:xfrm>
        <a:prstGeom prst="rect">
          <a:avLst/>
        </a:prstGeom>
      </xdr:spPr>
    </xdr:pic>
    <xdr:clientData/>
  </xdr:twoCellAnchor>
  <xdr:twoCellAnchor editAs="oneCell">
    <xdr:from>
      <xdr:col>5</xdr:col>
      <xdr:colOff>19349</xdr:colOff>
      <xdr:row>201</xdr:row>
      <xdr:rowOff>0</xdr:rowOff>
    </xdr:from>
    <xdr:to>
      <xdr:col>9</xdr:col>
      <xdr:colOff>762000</xdr:colOff>
      <xdr:row>210</xdr:row>
      <xdr:rowOff>97197</xdr:rowOff>
    </xdr:to>
    <xdr:pic>
      <xdr:nvPicPr>
        <xdr:cNvPr id="25" name="Picture 24"/>
        <xdr:cNvPicPr>
          <a:picLocks noChangeAspect="1"/>
        </xdr:cNvPicPr>
      </xdr:nvPicPr>
      <xdr:blipFill>
        <a:blip xmlns:r="http://schemas.openxmlformats.org/officeDocument/2006/relationships" r:embed="rId24"/>
        <a:stretch>
          <a:fillRect/>
        </a:stretch>
      </xdr:blipFill>
      <xdr:spPr>
        <a:xfrm>
          <a:off x="3067349" y="36758880"/>
          <a:ext cx="3066751" cy="1743117"/>
        </a:xfrm>
        <a:prstGeom prst="rect">
          <a:avLst/>
        </a:prstGeom>
      </xdr:spPr>
    </xdr:pic>
    <xdr:clientData/>
  </xdr:twoCellAnchor>
  <xdr:twoCellAnchor editAs="oneCell">
    <xdr:from>
      <xdr:col>5</xdr:col>
      <xdr:colOff>19050</xdr:colOff>
      <xdr:row>213</xdr:row>
      <xdr:rowOff>179615</xdr:rowOff>
    </xdr:from>
    <xdr:to>
      <xdr:col>9</xdr:col>
      <xdr:colOff>756557</xdr:colOff>
      <xdr:row>223</xdr:row>
      <xdr:rowOff>90044</xdr:rowOff>
    </xdr:to>
    <xdr:pic>
      <xdr:nvPicPr>
        <xdr:cNvPr id="26" name="Picture 25"/>
        <xdr:cNvPicPr>
          <a:picLocks noChangeAspect="1"/>
        </xdr:cNvPicPr>
      </xdr:nvPicPr>
      <xdr:blipFill>
        <a:blip xmlns:r="http://schemas.openxmlformats.org/officeDocument/2006/relationships" r:embed="rId25"/>
        <a:stretch>
          <a:fillRect/>
        </a:stretch>
      </xdr:blipFill>
      <xdr:spPr>
        <a:xfrm>
          <a:off x="3067050" y="39133055"/>
          <a:ext cx="3061607" cy="1739229"/>
        </a:xfrm>
        <a:prstGeom prst="rect">
          <a:avLst/>
        </a:prstGeom>
      </xdr:spPr>
    </xdr:pic>
    <xdr:clientData/>
  </xdr:twoCellAnchor>
  <xdr:twoCellAnchor editAs="oneCell">
    <xdr:from>
      <xdr:col>0</xdr:col>
      <xdr:colOff>0</xdr:colOff>
      <xdr:row>227</xdr:row>
      <xdr:rowOff>0</xdr:rowOff>
    </xdr:from>
    <xdr:to>
      <xdr:col>4</xdr:col>
      <xdr:colOff>597109</xdr:colOff>
      <xdr:row>236</xdr:row>
      <xdr:rowOff>97971</xdr:rowOff>
    </xdr:to>
    <xdr:pic>
      <xdr:nvPicPr>
        <xdr:cNvPr id="27" name="Picture 26"/>
        <xdr:cNvPicPr>
          <a:picLocks noChangeAspect="1"/>
        </xdr:cNvPicPr>
      </xdr:nvPicPr>
      <xdr:blipFill>
        <a:blip xmlns:r="http://schemas.openxmlformats.org/officeDocument/2006/relationships" r:embed="rId26"/>
        <a:stretch>
          <a:fillRect/>
        </a:stretch>
      </xdr:blipFill>
      <xdr:spPr>
        <a:xfrm>
          <a:off x="0" y="41513760"/>
          <a:ext cx="3035509" cy="1743891"/>
        </a:xfrm>
        <a:prstGeom prst="rect">
          <a:avLst/>
        </a:prstGeom>
      </xdr:spPr>
    </xdr:pic>
    <xdr:clientData/>
  </xdr:twoCellAnchor>
  <xdr:twoCellAnchor editAs="oneCell">
    <xdr:from>
      <xdr:col>5</xdr:col>
      <xdr:colOff>13253</xdr:colOff>
      <xdr:row>227</xdr:row>
      <xdr:rowOff>0</xdr:rowOff>
    </xdr:from>
    <xdr:to>
      <xdr:col>9</xdr:col>
      <xdr:colOff>759279</xdr:colOff>
      <xdr:row>236</xdr:row>
      <xdr:rowOff>97197</xdr:rowOff>
    </xdr:to>
    <xdr:pic>
      <xdr:nvPicPr>
        <xdr:cNvPr id="28" name="Picture 27"/>
        <xdr:cNvPicPr>
          <a:picLocks noChangeAspect="1"/>
        </xdr:cNvPicPr>
      </xdr:nvPicPr>
      <xdr:blipFill>
        <a:blip xmlns:r="http://schemas.openxmlformats.org/officeDocument/2006/relationships" r:embed="rId27"/>
        <a:stretch>
          <a:fillRect/>
        </a:stretch>
      </xdr:blipFill>
      <xdr:spPr>
        <a:xfrm>
          <a:off x="3061253" y="41513760"/>
          <a:ext cx="3070126" cy="1743117"/>
        </a:xfrm>
        <a:prstGeom prst="rect">
          <a:avLst/>
        </a:prstGeom>
      </xdr:spPr>
    </xdr:pic>
    <xdr:clientData/>
  </xdr:twoCellAnchor>
  <xdr:twoCellAnchor editAs="oneCell">
    <xdr:from>
      <xdr:col>0</xdr:col>
      <xdr:colOff>1</xdr:colOff>
      <xdr:row>214</xdr:row>
      <xdr:rowOff>0</xdr:rowOff>
    </xdr:from>
    <xdr:to>
      <xdr:col>4</xdr:col>
      <xdr:colOff>589723</xdr:colOff>
      <xdr:row>223</xdr:row>
      <xdr:rowOff>81866</xdr:rowOff>
    </xdr:to>
    <xdr:pic>
      <xdr:nvPicPr>
        <xdr:cNvPr id="29" name="Picture 28"/>
        <xdr:cNvPicPr>
          <a:picLocks noChangeAspect="1"/>
        </xdr:cNvPicPr>
      </xdr:nvPicPr>
      <xdr:blipFill>
        <a:blip xmlns:r="http://schemas.openxmlformats.org/officeDocument/2006/relationships" r:embed="rId28"/>
        <a:stretch>
          <a:fillRect/>
        </a:stretch>
      </xdr:blipFill>
      <xdr:spPr>
        <a:xfrm>
          <a:off x="1" y="39136320"/>
          <a:ext cx="3028122" cy="1727786"/>
        </a:xfrm>
        <a:prstGeom prst="rect">
          <a:avLst/>
        </a:prstGeom>
      </xdr:spPr>
    </xdr:pic>
    <xdr:clientData/>
  </xdr:twoCellAnchor>
  <xdr:twoCellAnchor editAs="oneCell">
    <xdr:from>
      <xdr:col>0</xdr:col>
      <xdr:colOff>1</xdr:colOff>
      <xdr:row>5</xdr:row>
      <xdr:rowOff>1</xdr:rowOff>
    </xdr:from>
    <xdr:to>
      <xdr:col>4</xdr:col>
      <xdr:colOff>593558</xdr:colOff>
      <xdr:row>14</xdr:row>
      <xdr:rowOff>80211</xdr:rowOff>
    </xdr:to>
    <xdr:pic>
      <xdr:nvPicPr>
        <xdr:cNvPr id="30" name="Picture 29"/>
        <xdr:cNvPicPr>
          <a:picLocks noChangeAspect="1"/>
        </xdr:cNvPicPr>
      </xdr:nvPicPr>
      <xdr:blipFill>
        <a:blip xmlns:r="http://schemas.openxmlformats.org/officeDocument/2006/relationships" r:embed="rId29"/>
        <a:stretch>
          <a:fillRect/>
        </a:stretch>
      </xdr:blipFill>
      <xdr:spPr>
        <a:xfrm>
          <a:off x="1" y="914401"/>
          <a:ext cx="3031957" cy="1726130"/>
        </a:xfrm>
        <a:prstGeom prst="rect">
          <a:avLst/>
        </a:prstGeom>
      </xdr:spPr>
    </xdr:pic>
    <xdr:clientData/>
  </xdr:twoCellAnchor>
  <xdr:twoCellAnchor editAs="oneCell">
    <xdr:from>
      <xdr:col>5</xdr:col>
      <xdr:colOff>20056</xdr:colOff>
      <xdr:row>5</xdr:row>
      <xdr:rowOff>1</xdr:rowOff>
    </xdr:from>
    <xdr:to>
      <xdr:col>9</xdr:col>
      <xdr:colOff>753979</xdr:colOff>
      <xdr:row>14</xdr:row>
      <xdr:rowOff>75635</xdr:rowOff>
    </xdr:to>
    <xdr:pic>
      <xdr:nvPicPr>
        <xdr:cNvPr id="31" name="Picture 30"/>
        <xdr:cNvPicPr>
          <a:picLocks noChangeAspect="1"/>
        </xdr:cNvPicPr>
      </xdr:nvPicPr>
      <xdr:blipFill>
        <a:blip xmlns:r="http://schemas.openxmlformats.org/officeDocument/2006/relationships" r:embed="rId30"/>
        <a:stretch>
          <a:fillRect/>
        </a:stretch>
      </xdr:blipFill>
      <xdr:spPr>
        <a:xfrm>
          <a:off x="3068056" y="914401"/>
          <a:ext cx="3058023" cy="1721554"/>
        </a:xfrm>
        <a:prstGeom prst="rect">
          <a:avLst/>
        </a:prstGeom>
      </xdr:spPr>
    </xdr:pic>
    <xdr:clientData/>
  </xdr:twoCellAnchor>
  <xdr:twoCellAnchor>
    <xdr:from>
      <xdr:col>0</xdr:col>
      <xdr:colOff>117566</xdr:colOff>
      <xdr:row>42</xdr:row>
      <xdr:rowOff>4354</xdr:rowOff>
    </xdr:from>
    <xdr:to>
      <xdr:col>9</xdr:col>
      <xdr:colOff>674914</xdr:colOff>
      <xdr:row>48</xdr:row>
      <xdr:rowOff>0</xdr:rowOff>
    </xdr:to>
    <xdr:sp macro="" textlink="">
      <xdr:nvSpPr>
        <xdr:cNvPr id="32" name="TextBox 31"/>
        <xdr:cNvSpPr txBox="1"/>
      </xdr:nvSpPr>
      <xdr:spPr>
        <a:xfrm>
          <a:off x="117566" y="7685314"/>
          <a:ext cx="5929448" cy="1092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Since the abundance estimates near the end of an assessed period are almost always subject to greater uncertainty than preceding years, where a prior assessment exists, trend lines from the assessment and survey are plotted from 3 years before the last assessment.  An assessment’s ‘summary’ biomass amounts were used where both estimated (past) and projected (future) were reported in the assessment document.  In most cases, however, only ‘spawning’ biomass, or output, amounts have been reported as both estimates </a:t>
          </a:r>
          <a:r>
            <a:rPr lang="en-US" sz="900" u="sng">
              <a:solidFill>
                <a:schemeClr val="dk1"/>
              </a:solidFill>
              <a:effectLst/>
              <a:latin typeface="+mn-lt"/>
              <a:ea typeface="+mn-ea"/>
              <a:cs typeface="+mn-cs"/>
            </a:rPr>
            <a:t>and</a:t>
          </a:r>
          <a:r>
            <a:rPr lang="en-US" sz="900">
              <a:solidFill>
                <a:schemeClr val="dk1"/>
              </a:solidFill>
              <a:effectLst/>
              <a:latin typeface="+mn-lt"/>
              <a:ea typeface="+mn-ea"/>
              <a:cs typeface="+mn-cs"/>
            </a:rPr>
            <a:t> projections in assessment documents.  The scale of the assessment biomass amounts was adjusted so that the initial point had the same value as the survey biomass trend, in order to facilitate easier comparison.</a:t>
          </a:r>
        </a:p>
        <a:p>
          <a:endParaRPr lang="en-US" sz="900"/>
        </a:p>
      </xdr:txBody>
    </xdr:sp>
    <xdr:clientData/>
  </xdr:twoCellAnchor>
  <xdr:twoCellAnchor>
    <xdr:from>
      <xdr:col>0</xdr:col>
      <xdr:colOff>87086</xdr:colOff>
      <xdr:row>90</xdr:row>
      <xdr:rowOff>156755</xdr:rowOff>
    </xdr:from>
    <xdr:to>
      <xdr:col>9</xdr:col>
      <xdr:colOff>644434</xdr:colOff>
      <xdr:row>96</xdr:row>
      <xdr:rowOff>152401</xdr:rowOff>
    </xdr:to>
    <xdr:sp macro="" textlink="">
      <xdr:nvSpPr>
        <xdr:cNvPr id="33" name="TextBox 32"/>
        <xdr:cNvSpPr txBox="1"/>
      </xdr:nvSpPr>
      <xdr:spPr>
        <a:xfrm>
          <a:off x="87086" y="16615955"/>
          <a:ext cx="5929448" cy="1092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Since the abundance estimates near the end of an assessed period are almost always subject to greater uncertainty than preceding years, where a prior assessment exists, trend lines from the assessment and survey are plotted from 3 years before the last assessment.  An assessment’s ‘summary’ biomass amounts were used where both estimated (past) and projected (future) were reported in the assessment document.  In most cases, however, only ‘spawning’ biomass, or output, amounts have been reported as both estimates </a:t>
          </a:r>
          <a:r>
            <a:rPr lang="en-US" sz="900" u="sng">
              <a:solidFill>
                <a:schemeClr val="dk1"/>
              </a:solidFill>
              <a:effectLst/>
              <a:latin typeface="+mn-lt"/>
              <a:ea typeface="+mn-ea"/>
              <a:cs typeface="+mn-cs"/>
            </a:rPr>
            <a:t>and</a:t>
          </a:r>
          <a:r>
            <a:rPr lang="en-US" sz="900">
              <a:solidFill>
                <a:schemeClr val="dk1"/>
              </a:solidFill>
              <a:effectLst/>
              <a:latin typeface="+mn-lt"/>
              <a:ea typeface="+mn-ea"/>
              <a:cs typeface="+mn-cs"/>
            </a:rPr>
            <a:t> projections in assessment documents.  The scale of the assessment biomass amounts was adjusted so that the initial point had the same value as the survey biomass trend, in order to facilitate easier comparison.</a:t>
          </a:r>
        </a:p>
        <a:p>
          <a:endParaRPr lang="en-US" sz="900"/>
        </a:p>
      </xdr:txBody>
    </xdr:sp>
    <xdr:clientData/>
  </xdr:twoCellAnchor>
  <xdr:twoCellAnchor>
    <xdr:from>
      <xdr:col>0</xdr:col>
      <xdr:colOff>117565</xdr:colOff>
      <xdr:row>139</xdr:row>
      <xdr:rowOff>139337</xdr:rowOff>
    </xdr:from>
    <xdr:to>
      <xdr:col>9</xdr:col>
      <xdr:colOff>674913</xdr:colOff>
      <xdr:row>145</xdr:row>
      <xdr:rowOff>134983</xdr:rowOff>
    </xdr:to>
    <xdr:sp macro="" textlink="">
      <xdr:nvSpPr>
        <xdr:cNvPr id="34" name="TextBox 33"/>
        <xdr:cNvSpPr txBox="1"/>
      </xdr:nvSpPr>
      <xdr:spPr>
        <a:xfrm>
          <a:off x="117565" y="25559657"/>
          <a:ext cx="5929448" cy="1092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Since the abundance estimates near the end of an assessed period are almost always subject to greater uncertainty than preceding years, where a prior assessment exists, trend lines from the assessment and survey are plotted from 3 years before the last assessment.  An assessment’s ‘summary’ biomass amounts were used where both estimated (past) and projected (future) were reported in the assessment document.  In most cases, however, only ‘spawning’ biomass, or output, amounts have been reported as both estimates </a:t>
          </a:r>
          <a:r>
            <a:rPr lang="en-US" sz="900" u="sng">
              <a:solidFill>
                <a:schemeClr val="dk1"/>
              </a:solidFill>
              <a:effectLst/>
              <a:latin typeface="+mn-lt"/>
              <a:ea typeface="+mn-ea"/>
              <a:cs typeface="+mn-cs"/>
            </a:rPr>
            <a:t>and</a:t>
          </a:r>
          <a:r>
            <a:rPr lang="en-US" sz="900">
              <a:solidFill>
                <a:schemeClr val="dk1"/>
              </a:solidFill>
              <a:effectLst/>
              <a:latin typeface="+mn-lt"/>
              <a:ea typeface="+mn-ea"/>
              <a:cs typeface="+mn-cs"/>
            </a:rPr>
            <a:t> projections in assessment documents.  The scale of the assessment biomass amounts was adjusted so that the initial point had the same value as the survey biomass trend, in order to facilitate easier comparison.</a:t>
          </a:r>
        </a:p>
        <a:p>
          <a:endParaRPr lang="en-US" sz="900"/>
        </a:p>
      </xdr:txBody>
    </xdr:sp>
    <xdr:clientData/>
  </xdr:twoCellAnchor>
  <xdr:twoCellAnchor>
    <xdr:from>
      <xdr:col>0</xdr:col>
      <xdr:colOff>100149</xdr:colOff>
      <xdr:row>188</xdr:row>
      <xdr:rowOff>113211</xdr:rowOff>
    </xdr:from>
    <xdr:to>
      <xdr:col>9</xdr:col>
      <xdr:colOff>657497</xdr:colOff>
      <xdr:row>194</xdr:row>
      <xdr:rowOff>108857</xdr:rowOff>
    </xdr:to>
    <xdr:sp macro="" textlink="">
      <xdr:nvSpPr>
        <xdr:cNvPr id="35" name="TextBox 34"/>
        <xdr:cNvSpPr txBox="1"/>
      </xdr:nvSpPr>
      <xdr:spPr>
        <a:xfrm>
          <a:off x="100149" y="34494651"/>
          <a:ext cx="5929448" cy="1092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Since the abundance estimates near the end of an assessed period are almost always subject to greater uncertainty than preceding years, where a prior assessment exists, trend lines from the assessment and survey are plotted from 3 years before the last assessment.  An assessment’s ‘summary’ biomass amounts were used where both estimated (past) and projected (future) were reported in the assessment document.  In most cases, however, only ‘spawning’ biomass, or output, amounts have been reported as both estimates </a:t>
          </a:r>
          <a:r>
            <a:rPr lang="en-US" sz="900" u="sng">
              <a:solidFill>
                <a:schemeClr val="dk1"/>
              </a:solidFill>
              <a:effectLst/>
              <a:latin typeface="+mn-lt"/>
              <a:ea typeface="+mn-ea"/>
              <a:cs typeface="+mn-cs"/>
            </a:rPr>
            <a:t>and</a:t>
          </a:r>
          <a:r>
            <a:rPr lang="en-US" sz="900">
              <a:solidFill>
                <a:schemeClr val="dk1"/>
              </a:solidFill>
              <a:effectLst/>
              <a:latin typeface="+mn-lt"/>
              <a:ea typeface="+mn-ea"/>
              <a:cs typeface="+mn-cs"/>
            </a:rPr>
            <a:t> projections in assessment documents.  The scale of the assessment biomass amounts was adjusted so that the initial point had the same value as the survey biomass trend, in order to facilitate easier comparison.</a:t>
          </a:r>
        </a:p>
        <a:p>
          <a:endParaRPr lang="en-US" sz="900"/>
        </a:p>
      </xdr:txBody>
    </xdr:sp>
    <xdr:clientData/>
  </xdr:twoCellAnchor>
  <xdr:twoCellAnchor>
    <xdr:from>
      <xdr:col>0</xdr:col>
      <xdr:colOff>108857</xdr:colOff>
      <xdr:row>237</xdr:row>
      <xdr:rowOff>148045</xdr:rowOff>
    </xdr:from>
    <xdr:to>
      <xdr:col>9</xdr:col>
      <xdr:colOff>666205</xdr:colOff>
      <xdr:row>243</xdr:row>
      <xdr:rowOff>143691</xdr:rowOff>
    </xdr:to>
    <xdr:sp macro="" textlink="">
      <xdr:nvSpPr>
        <xdr:cNvPr id="36" name="TextBox 35"/>
        <xdr:cNvSpPr txBox="1"/>
      </xdr:nvSpPr>
      <xdr:spPr>
        <a:xfrm>
          <a:off x="108857" y="43490605"/>
          <a:ext cx="5929448" cy="1092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Since the abundance estimates near the end of an assessed period are almost always subject to greater uncertainty than preceding years, where a prior assessment exists, trend lines from the assessment and survey are plotted from 3 years before the last assessment.  An assessment’s ‘summary’ biomass amounts were used where both estimated (past) and projected (future) were reported in the assessment document.  In most cases, however, only ‘spawning’ biomass, or output, amounts have been reported as both estimates </a:t>
          </a:r>
          <a:r>
            <a:rPr lang="en-US" sz="900" u="sng">
              <a:solidFill>
                <a:schemeClr val="dk1"/>
              </a:solidFill>
              <a:effectLst/>
              <a:latin typeface="+mn-lt"/>
              <a:ea typeface="+mn-ea"/>
              <a:cs typeface="+mn-cs"/>
            </a:rPr>
            <a:t>and</a:t>
          </a:r>
          <a:r>
            <a:rPr lang="en-US" sz="900">
              <a:solidFill>
                <a:schemeClr val="dk1"/>
              </a:solidFill>
              <a:effectLst/>
              <a:latin typeface="+mn-lt"/>
              <a:ea typeface="+mn-ea"/>
              <a:cs typeface="+mn-cs"/>
            </a:rPr>
            <a:t> projections in assessment documents.  The scale of the assessment biomass amounts was adjusted so that the initial point had the same value as the survey biomass trend, in order to facilitate easier comparison.</a:t>
          </a:r>
        </a:p>
        <a:p>
          <a:endParaRPr lang="en-US" sz="9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37</xdr:col>
      <xdr:colOff>243840</xdr:colOff>
      <xdr:row>12</xdr:row>
      <xdr:rowOff>99060</xdr:rowOff>
    </xdr:from>
    <xdr:to>
      <xdr:col>38</xdr:col>
      <xdr:colOff>426720</xdr:colOff>
      <xdr:row>12</xdr:row>
      <xdr:rowOff>99060</xdr:rowOff>
    </xdr:to>
    <xdr:cxnSp macro="">
      <xdr:nvCxnSpPr>
        <xdr:cNvPr id="2" name="Straight Arrow Connector 1"/>
        <xdr:cNvCxnSpPr/>
      </xdr:nvCxnSpPr>
      <xdr:spPr>
        <a:xfrm flipH="1">
          <a:off x="20055840" y="1828800"/>
          <a:ext cx="464820" cy="0"/>
        </a:xfrm>
        <a:prstGeom prst="straightConnector1">
          <a:avLst/>
        </a:prstGeom>
        <a:ln w="12700">
          <a:solidFill>
            <a:schemeClr val="tx1"/>
          </a:solidFill>
          <a:tailEnd type="stealth"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243840</xdr:colOff>
      <xdr:row>12</xdr:row>
      <xdr:rowOff>99060</xdr:rowOff>
    </xdr:from>
    <xdr:to>
      <xdr:col>38</xdr:col>
      <xdr:colOff>426720</xdr:colOff>
      <xdr:row>12</xdr:row>
      <xdr:rowOff>99060</xdr:rowOff>
    </xdr:to>
    <xdr:cxnSp macro="">
      <xdr:nvCxnSpPr>
        <xdr:cNvPr id="3" name="Straight Arrow Connector 2"/>
        <xdr:cNvCxnSpPr/>
      </xdr:nvCxnSpPr>
      <xdr:spPr>
        <a:xfrm flipH="1">
          <a:off x="20055840" y="1828800"/>
          <a:ext cx="464820" cy="0"/>
        </a:xfrm>
        <a:prstGeom prst="straightConnector1">
          <a:avLst/>
        </a:prstGeom>
        <a:ln w="12700">
          <a:solidFill>
            <a:schemeClr val="tx1"/>
          </a:solidFill>
          <a:tailEnd type="stealth" w="lg"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222884</xdr:colOff>
      <xdr:row>3</xdr:row>
      <xdr:rowOff>127635</xdr:rowOff>
    </xdr:from>
    <xdr:to>
      <xdr:col>18</xdr:col>
      <xdr:colOff>21771</xdr:colOff>
      <xdr:row>30</xdr:row>
      <xdr:rowOff>190500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130629</xdr:colOff>
      <xdr:row>24</xdr:row>
      <xdr:rowOff>76199</xdr:rowOff>
    </xdr:from>
    <xdr:to>
      <xdr:col>15</xdr:col>
      <xdr:colOff>314327</xdr:colOff>
      <xdr:row>28</xdr:row>
      <xdr:rowOff>97970</xdr:rowOff>
    </xdr:to>
    <xdr:sp macro="" textlink="">
      <xdr:nvSpPr>
        <xdr:cNvPr id="3" name="Oval 2"/>
        <xdr:cNvSpPr/>
      </xdr:nvSpPr>
      <xdr:spPr>
        <a:xfrm>
          <a:off x="8686800" y="5845628"/>
          <a:ext cx="3231698" cy="936171"/>
        </a:xfrm>
        <a:prstGeom prst="ellipse">
          <a:avLst/>
        </a:prstGeom>
        <a:noFill/>
        <a:ln>
          <a:solidFill>
            <a:srgbClr val="FFFF00"/>
          </a:solidFill>
        </a:ln>
        <a:effectLst>
          <a:glow rad="63500">
            <a:schemeClr val="accent2">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xml><?xml version="1.0" encoding="utf-8"?>
<c:userShapes xmlns:c="http://schemas.openxmlformats.org/drawingml/2006/chart">
  <cdr:relSizeAnchor xmlns:cdr="http://schemas.openxmlformats.org/drawingml/2006/chartDrawing">
    <cdr:from>
      <cdr:x>0.43506</cdr:x>
      <cdr:y>0.54857</cdr:y>
    </cdr:from>
    <cdr:to>
      <cdr:x>0.43833</cdr:x>
      <cdr:y>0.82794</cdr:y>
    </cdr:to>
    <cdr:cxnSp macro="">
      <cdr:nvCxnSpPr>
        <cdr:cNvPr id="3" name="Straight Connector 2"/>
        <cdr:cNvCxnSpPr/>
      </cdr:nvCxnSpPr>
      <cdr:spPr>
        <a:xfrm xmlns:a="http://schemas.openxmlformats.org/drawingml/2006/main" flipV="1">
          <a:off x="3473916" y="3551737"/>
          <a:ext cx="26114" cy="1808832"/>
        </a:xfrm>
        <a:prstGeom xmlns:a="http://schemas.openxmlformats.org/drawingml/2006/main" prst="line">
          <a:avLst/>
        </a:prstGeom>
        <a:ln xmlns:a="http://schemas.openxmlformats.org/drawingml/2006/main" w="285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0.14659</cdr:x>
      <cdr:y>0.54857</cdr:y>
    </cdr:from>
    <cdr:to>
      <cdr:x>0.43969</cdr:x>
      <cdr:y>0.55025</cdr:y>
    </cdr:to>
    <cdr:cxnSp macro="">
      <cdr:nvCxnSpPr>
        <cdr:cNvPr id="5" name="Straight Connector 4"/>
        <cdr:cNvCxnSpPr/>
      </cdr:nvCxnSpPr>
      <cdr:spPr>
        <a:xfrm xmlns:a="http://schemas.openxmlformats.org/drawingml/2006/main" flipH="1">
          <a:off x="1170487" y="3551737"/>
          <a:ext cx="2340429" cy="10885"/>
        </a:xfrm>
        <a:prstGeom xmlns:a="http://schemas.openxmlformats.org/drawingml/2006/main" prst="line">
          <a:avLst/>
        </a:prstGeom>
        <a:ln xmlns:a="http://schemas.openxmlformats.org/drawingml/2006/main" w="285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t.nmfs.noaa.gov/Assets/stock/documents/PrioritizingFishStockAssessments_FinalWeb.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9"/>
  <sheetViews>
    <sheetView zoomScale="85" zoomScaleNormal="85" workbookViewId="0">
      <selection activeCell="B18" sqref="B18"/>
    </sheetView>
  </sheetViews>
  <sheetFormatPr defaultColWidth="8.85546875" defaultRowHeight="18.75" x14ac:dyDescent="0.3"/>
  <cols>
    <col min="1" max="1" width="13.28515625" style="114" customWidth="1"/>
    <col min="2" max="2" width="32.7109375" style="1" customWidth="1"/>
    <col min="3" max="3" width="40" style="1" customWidth="1"/>
    <col min="4" max="4" width="8.28515625" style="7" customWidth="1"/>
    <col min="5" max="5" width="1.7109375" style="883" customWidth="1"/>
    <col min="6" max="6" width="8.85546875" style="1"/>
    <col min="7" max="7" width="23.42578125" style="1" customWidth="1"/>
    <col min="8" max="8" width="40.42578125" style="1" customWidth="1"/>
    <col min="9" max="9" width="8.85546875" style="1"/>
    <col min="10" max="10" width="10" style="1" customWidth="1"/>
    <col min="11" max="16384" width="8.85546875" style="1"/>
  </cols>
  <sheetData>
    <row r="1" spans="1:23" ht="21" x14ac:dyDescent="0.3">
      <c r="A1" s="996" t="s">
        <v>567</v>
      </c>
    </row>
    <row r="2" spans="1:23" x14ac:dyDescent="0.3">
      <c r="A2" s="125" t="s">
        <v>522</v>
      </c>
    </row>
    <row r="3" spans="1:23" x14ac:dyDescent="0.3">
      <c r="A3" s="897" t="s">
        <v>521</v>
      </c>
    </row>
    <row r="4" spans="1:23" x14ac:dyDescent="0.3">
      <c r="A4" s="897"/>
    </row>
    <row r="5" spans="1:23" ht="21.75" thickBot="1" x14ac:dyDescent="0.4">
      <c r="A5" s="903" t="s">
        <v>121</v>
      </c>
      <c r="B5" s="904" t="s">
        <v>122</v>
      </c>
      <c r="C5" s="904" t="s">
        <v>439</v>
      </c>
      <c r="D5" s="905" t="s">
        <v>440</v>
      </c>
      <c r="E5" s="884"/>
      <c r="F5" s="900"/>
      <c r="G5" s="901" t="s">
        <v>317</v>
      </c>
      <c r="H5" s="902"/>
      <c r="I5" s="902"/>
      <c r="J5" s="902"/>
      <c r="K5" s="902"/>
      <c r="L5" s="902"/>
      <c r="M5" s="902"/>
      <c r="N5" s="902"/>
      <c r="O5" s="902"/>
      <c r="P5" s="902"/>
      <c r="Q5" s="902"/>
      <c r="R5" s="902"/>
      <c r="S5" s="902"/>
    </row>
    <row r="6" spans="1:23" ht="37.5" x14ac:dyDescent="0.3">
      <c r="A6" s="1169" t="s">
        <v>123</v>
      </c>
      <c r="B6" s="876" t="s">
        <v>497</v>
      </c>
      <c r="C6" s="876" t="s">
        <v>516</v>
      </c>
      <c r="D6" s="877" t="s">
        <v>124</v>
      </c>
      <c r="E6" s="884"/>
      <c r="G6" s="898" t="s">
        <v>125</v>
      </c>
      <c r="H6" s="899" t="s">
        <v>523</v>
      </c>
      <c r="W6" s="1" t="s">
        <v>126</v>
      </c>
    </row>
    <row r="7" spans="1:23" ht="36" customHeight="1" x14ac:dyDescent="0.3">
      <c r="A7" s="1169"/>
      <c r="B7" s="878" t="s">
        <v>441</v>
      </c>
      <c r="C7" s="878" t="s">
        <v>515</v>
      </c>
      <c r="D7" s="879" t="s">
        <v>124</v>
      </c>
      <c r="E7" s="884"/>
      <c r="G7" s="898" t="s">
        <v>127</v>
      </c>
      <c r="H7" s="899" t="s">
        <v>524</v>
      </c>
    </row>
    <row r="8" spans="1:23" ht="56.25" x14ac:dyDescent="0.3">
      <c r="A8" s="1169"/>
      <c r="B8" s="880" t="s">
        <v>128</v>
      </c>
      <c r="C8" s="878" t="s">
        <v>517</v>
      </c>
      <c r="D8" s="879" t="s">
        <v>124</v>
      </c>
      <c r="E8" s="884"/>
      <c r="G8" s="111" t="s">
        <v>519</v>
      </c>
      <c r="H8" s="111"/>
      <c r="I8" s="3"/>
      <c r="J8" s="3"/>
    </row>
    <row r="9" spans="1:23" ht="56.25" x14ac:dyDescent="0.3">
      <c r="A9" s="1169"/>
      <c r="B9" s="878" t="s">
        <v>498</v>
      </c>
      <c r="C9" s="878" t="s">
        <v>518</v>
      </c>
      <c r="D9" s="879" t="s">
        <v>124</v>
      </c>
      <c r="E9" s="884"/>
      <c r="G9" s="111" t="s">
        <v>520</v>
      </c>
      <c r="H9" s="111"/>
      <c r="I9" s="3"/>
      <c r="J9" s="3"/>
    </row>
    <row r="10" spans="1:23" x14ac:dyDescent="0.3">
      <c r="A10" s="1169"/>
      <c r="B10" s="880" t="s">
        <v>129</v>
      </c>
      <c r="C10" s="880" t="s">
        <v>500</v>
      </c>
      <c r="D10" s="879" t="s">
        <v>124</v>
      </c>
      <c r="E10" s="884"/>
      <c r="G10" s="1" t="s">
        <v>130</v>
      </c>
    </row>
    <row r="11" spans="1:23" x14ac:dyDescent="0.3">
      <c r="A11" s="1169"/>
      <c r="B11" s="881" t="s">
        <v>131</v>
      </c>
      <c r="C11" s="881" t="s">
        <v>501</v>
      </c>
      <c r="D11" s="882" t="s">
        <v>124</v>
      </c>
      <c r="E11" s="884"/>
      <c r="I11" s="112"/>
      <c r="J11"/>
    </row>
    <row r="12" spans="1:23" x14ac:dyDescent="0.3">
      <c r="A12" s="1170" t="s">
        <v>132</v>
      </c>
      <c r="B12" s="885" t="s">
        <v>133</v>
      </c>
      <c r="C12" s="886" t="s">
        <v>505</v>
      </c>
      <c r="D12" s="887" t="s">
        <v>134</v>
      </c>
      <c r="E12" s="884"/>
      <c r="I12" s="113"/>
      <c r="J12"/>
    </row>
    <row r="13" spans="1:23" x14ac:dyDescent="0.3">
      <c r="A13" s="1170"/>
      <c r="B13" s="888" t="s">
        <v>135</v>
      </c>
      <c r="C13" s="888" t="s">
        <v>502</v>
      </c>
      <c r="D13" s="887" t="s">
        <v>134</v>
      </c>
      <c r="E13" s="884"/>
      <c r="I13" s="113"/>
      <c r="J13"/>
    </row>
    <row r="14" spans="1:23" ht="37.5" x14ac:dyDescent="0.3">
      <c r="A14" s="889" t="s">
        <v>513</v>
      </c>
      <c r="B14" s="713" t="s">
        <v>442</v>
      </c>
      <c r="C14" s="873" t="s">
        <v>510</v>
      </c>
      <c r="D14" s="714" t="s">
        <v>134</v>
      </c>
      <c r="E14" s="884"/>
      <c r="I14" s="113"/>
      <c r="J14"/>
    </row>
    <row r="15" spans="1:23" ht="56.25" x14ac:dyDescent="0.3">
      <c r="A15" s="1171" t="s">
        <v>514</v>
      </c>
      <c r="B15" s="890" t="s">
        <v>499</v>
      </c>
      <c r="C15" s="891" t="s">
        <v>511</v>
      </c>
      <c r="D15" s="892" t="s">
        <v>124</v>
      </c>
      <c r="E15" s="884"/>
      <c r="I15" s="113"/>
      <c r="J15"/>
    </row>
    <row r="16" spans="1:23" ht="56.25" x14ac:dyDescent="0.3">
      <c r="A16" s="1171"/>
      <c r="B16" s="893" t="s">
        <v>136</v>
      </c>
      <c r="C16" s="893" t="s">
        <v>503</v>
      </c>
      <c r="D16" s="894" t="s">
        <v>124</v>
      </c>
      <c r="E16" s="884"/>
      <c r="I16" s="113"/>
      <c r="J16"/>
    </row>
    <row r="17" spans="1:5" ht="56.25" x14ac:dyDescent="0.3">
      <c r="A17" s="1171"/>
      <c r="B17" s="895" t="s">
        <v>506</v>
      </c>
      <c r="C17" s="895" t="s">
        <v>504</v>
      </c>
      <c r="D17" s="896" t="s">
        <v>124</v>
      </c>
      <c r="E17" s="884"/>
    </row>
    <row r="18" spans="1:5" ht="28.15" customHeight="1" x14ac:dyDescent="0.3">
      <c r="E18" s="328"/>
    </row>
    <row r="19" spans="1:5" ht="37.15" customHeight="1" x14ac:dyDescent="0.3">
      <c r="A19" s="1172" t="s">
        <v>137</v>
      </c>
      <c r="B19" s="874" t="s">
        <v>507</v>
      </c>
      <c r="C19" s="115" t="s">
        <v>138</v>
      </c>
      <c r="D19" s="116" t="s">
        <v>139</v>
      </c>
      <c r="E19" s="328"/>
    </row>
    <row r="20" spans="1:5" ht="39.6" customHeight="1" x14ac:dyDescent="0.3">
      <c r="A20" s="1172"/>
      <c r="B20" s="117" t="s">
        <v>140</v>
      </c>
      <c r="C20" s="118" t="s">
        <v>508</v>
      </c>
      <c r="D20" s="119" t="s">
        <v>141</v>
      </c>
      <c r="E20" s="328"/>
    </row>
    <row r="21" spans="1:5" ht="37.5" x14ac:dyDescent="0.3">
      <c r="A21" s="1172"/>
      <c r="B21" s="120" t="s">
        <v>142</v>
      </c>
      <c r="C21" s="121" t="s">
        <v>509</v>
      </c>
      <c r="D21" s="122" t="s">
        <v>141</v>
      </c>
      <c r="E21" s="328"/>
    </row>
    <row r="22" spans="1:5" ht="37.15" customHeight="1" x14ac:dyDescent="0.3">
      <c r="A22" s="1172"/>
      <c r="B22" s="713" t="s">
        <v>143</v>
      </c>
      <c r="C22" s="873" t="s">
        <v>512</v>
      </c>
      <c r="D22" s="875" t="s">
        <v>141</v>
      </c>
    </row>
    <row r="27" spans="1:5" x14ac:dyDescent="0.3">
      <c r="A27" s="123"/>
    </row>
    <row r="28" spans="1:5" x14ac:dyDescent="0.3">
      <c r="A28" s="1"/>
    </row>
    <row r="29" spans="1:5" x14ac:dyDescent="0.3">
      <c r="A29" s="1"/>
      <c r="C29" s="124"/>
    </row>
    <row r="30" spans="1:5" x14ac:dyDescent="0.3">
      <c r="A30" s="1"/>
      <c r="C30" s="124"/>
    </row>
    <row r="31" spans="1:5" x14ac:dyDescent="0.3">
      <c r="A31" s="1"/>
    </row>
    <row r="32" spans="1:5" x14ac:dyDescent="0.3">
      <c r="A32" s="1"/>
    </row>
    <row r="34" spans="1:5" x14ac:dyDescent="0.3">
      <c r="A34" s="123"/>
    </row>
    <row r="35" spans="1:5" x14ac:dyDescent="0.3">
      <c r="A35" s="125"/>
    </row>
    <row r="36" spans="1:5" x14ac:dyDescent="0.3">
      <c r="A36" s="125"/>
      <c r="D36" s="1"/>
      <c r="E36" s="328"/>
    </row>
    <row r="37" spans="1:5" x14ac:dyDescent="0.3">
      <c r="A37" s="125"/>
      <c r="D37" s="1"/>
      <c r="E37" s="328"/>
    </row>
    <row r="38" spans="1:5" x14ac:dyDescent="0.3">
      <c r="A38" s="125"/>
      <c r="D38" s="1"/>
      <c r="E38" s="328"/>
    </row>
    <row r="39" spans="1:5" x14ac:dyDescent="0.3">
      <c r="A39" s="125"/>
      <c r="D39" s="1"/>
      <c r="E39" s="328"/>
    </row>
  </sheetData>
  <mergeCells count="4">
    <mergeCell ref="A6:A11"/>
    <mergeCell ref="A12:A13"/>
    <mergeCell ref="A15:A17"/>
    <mergeCell ref="A19:A22"/>
  </mergeCells>
  <hyperlinks>
    <hyperlink ref="A3" r:id="rId1" display="http://www.st.nmfs.noaa.gov/Assets/stock/documents/PrioritizingFishStockAssessments_FinalWeb.pdf"/>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7"/>
  <sheetViews>
    <sheetView topLeftCell="A16" zoomScale="70" zoomScaleNormal="70" workbookViewId="0">
      <selection activeCell="H4" sqref="H4"/>
    </sheetView>
  </sheetViews>
  <sheetFormatPr defaultColWidth="8.85546875" defaultRowHeight="18.75" x14ac:dyDescent="0.3"/>
  <cols>
    <col min="1" max="1" width="29.7109375" style="422" customWidth="1"/>
    <col min="2" max="2" width="12.42578125" style="428" customWidth="1"/>
    <col min="3" max="3" width="15.85546875" style="428" customWidth="1"/>
    <col min="4" max="4" width="10.7109375" style="457" customWidth="1"/>
    <col min="5" max="5" width="9.7109375" style="458" customWidth="1"/>
    <col min="6" max="6" width="8.85546875" style="459"/>
    <col min="7" max="7" width="8.85546875" style="428"/>
    <col min="8" max="8" width="89.140625" style="428" customWidth="1"/>
    <col min="9" max="9" width="8.85546875" style="459"/>
    <col min="10" max="10" width="28.7109375" style="459" bestFit="1" customWidth="1"/>
    <col min="11" max="12" width="8.85546875" style="634"/>
    <col min="13" max="16384" width="8.85546875" style="459"/>
  </cols>
  <sheetData>
    <row r="1" spans="1:12" ht="21" x14ac:dyDescent="0.35">
      <c r="A1" s="767" t="s">
        <v>475</v>
      </c>
    </row>
    <row r="2" spans="1:12" x14ac:dyDescent="0.3">
      <c r="A2" s="428" t="s">
        <v>476</v>
      </c>
    </row>
    <row r="3" spans="1:12" x14ac:dyDescent="0.3">
      <c r="A3" s="428"/>
    </row>
    <row r="4" spans="1:12" x14ac:dyDescent="0.3">
      <c r="A4" s="622"/>
      <c r="B4" s="768" t="s">
        <v>546</v>
      </c>
      <c r="C4" s="768"/>
      <c r="D4" s="844"/>
      <c r="E4" s="845"/>
    </row>
    <row r="5" spans="1:12" ht="57" thickBot="1" x14ac:dyDescent="0.35">
      <c r="A5" s="621" t="s">
        <v>8</v>
      </c>
      <c r="B5" s="846" t="s">
        <v>543</v>
      </c>
      <c r="C5" s="847" t="s">
        <v>544</v>
      </c>
      <c r="D5" s="635" t="s">
        <v>243</v>
      </c>
      <c r="E5" s="636" t="s">
        <v>244</v>
      </c>
      <c r="J5" s="621" t="s">
        <v>8</v>
      </c>
      <c r="K5" s="635" t="s">
        <v>243</v>
      </c>
      <c r="L5" s="636" t="s">
        <v>244</v>
      </c>
    </row>
    <row r="6" spans="1:12" x14ac:dyDescent="0.3">
      <c r="A6" s="568" t="s">
        <v>25</v>
      </c>
      <c r="B6" s="460">
        <v>2287.1674787215111</v>
      </c>
      <c r="C6" s="461">
        <v>9587.6666666666661</v>
      </c>
      <c r="D6" s="462">
        <v>0.23855308681863971</v>
      </c>
      <c r="E6" s="960">
        <v>2</v>
      </c>
      <c r="G6" s="123" t="s">
        <v>245</v>
      </c>
      <c r="J6" s="633" t="s">
        <v>47</v>
      </c>
      <c r="K6" s="637">
        <v>2.180782460367463</v>
      </c>
      <c r="L6" s="638">
        <v>10</v>
      </c>
    </row>
    <row r="7" spans="1:12" x14ac:dyDescent="0.3">
      <c r="A7" s="544" t="s">
        <v>61</v>
      </c>
      <c r="B7" s="463">
        <v>33.852780018667588</v>
      </c>
      <c r="C7" s="464">
        <v>43.214034545076856</v>
      </c>
      <c r="D7" s="465">
        <f>B7/C7</f>
        <v>0.78337466924907273</v>
      </c>
      <c r="E7" s="642">
        <v>7</v>
      </c>
      <c r="G7" s="956" t="s">
        <v>542</v>
      </c>
      <c r="H7" s="958"/>
      <c r="J7" s="544" t="s">
        <v>46</v>
      </c>
      <c r="K7" s="639">
        <v>2.1798585914508184</v>
      </c>
      <c r="L7" s="640">
        <v>10</v>
      </c>
    </row>
    <row r="8" spans="1:12" ht="20.25" x14ac:dyDescent="0.3">
      <c r="A8" s="544" t="s">
        <v>53</v>
      </c>
      <c r="B8" s="463">
        <v>45.520023766071688</v>
      </c>
      <c r="C8" s="464">
        <v>545.12298198659641</v>
      </c>
      <c r="D8" s="465">
        <f>B8/C8</f>
        <v>8.350413625964305E-2</v>
      </c>
      <c r="E8" s="642">
        <v>1</v>
      </c>
      <c r="G8" s="958"/>
      <c r="H8" s="959" t="s">
        <v>395</v>
      </c>
      <c r="J8" s="544" t="s">
        <v>40</v>
      </c>
      <c r="K8" s="641">
        <v>1.5621143625108596</v>
      </c>
      <c r="L8" s="642">
        <v>10</v>
      </c>
    </row>
    <row r="9" spans="1:12" ht="20.25" x14ac:dyDescent="0.3">
      <c r="A9" s="544" t="s">
        <v>63</v>
      </c>
      <c r="B9" s="463">
        <v>88.820223256275085</v>
      </c>
      <c r="C9" s="464">
        <v>458</v>
      </c>
      <c r="D9" s="465">
        <f>B9/C9</f>
        <v>0.19393061846348272</v>
      </c>
      <c r="E9" s="642">
        <v>2</v>
      </c>
      <c r="G9" s="958"/>
      <c r="H9" s="959" t="s">
        <v>396</v>
      </c>
      <c r="J9" s="544" t="s">
        <v>42</v>
      </c>
      <c r="K9" s="641">
        <v>1.5615475223703674</v>
      </c>
      <c r="L9" s="642">
        <v>10</v>
      </c>
    </row>
    <row r="10" spans="1:12" ht="20.25" x14ac:dyDescent="0.3">
      <c r="A10" s="544" t="s">
        <v>32</v>
      </c>
      <c r="B10" s="463">
        <v>18.238804948147763</v>
      </c>
      <c r="C10" s="464">
        <v>27.287676976399702</v>
      </c>
      <c r="D10" s="465">
        <f>B10/C10</f>
        <v>0.66838979968584211</v>
      </c>
      <c r="E10" s="642">
        <v>5</v>
      </c>
      <c r="G10" s="958"/>
      <c r="H10" s="959" t="s">
        <v>397</v>
      </c>
      <c r="J10" s="544" t="s">
        <v>23</v>
      </c>
      <c r="K10" s="641">
        <v>1.0801025817015306</v>
      </c>
      <c r="L10" s="642">
        <v>9</v>
      </c>
    </row>
    <row r="11" spans="1:12" ht="20.25" x14ac:dyDescent="0.3">
      <c r="A11" s="530" t="s">
        <v>13</v>
      </c>
      <c r="B11" s="466">
        <v>530.95185197960609</v>
      </c>
      <c r="C11" s="467">
        <v>1409</v>
      </c>
      <c r="D11" s="468">
        <v>0.37682885165337549</v>
      </c>
      <c r="E11" s="644">
        <v>3</v>
      </c>
      <c r="G11" s="958"/>
      <c r="H11" s="959" t="s">
        <v>398</v>
      </c>
      <c r="J11" s="544" t="s">
        <v>37</v>
      </c>
      <c r="K11" s="641">
        <v>0.99227283766149754</v>
      </c>
      <c r="L11" s="642">
        <v>8</v>
      </c>
    </row>
    <row r="12" spans="1:12" x14ac:dyDescent="0.3">
      <c r="A12" s="544" t="s">
        <v>33</v>
      </c>
      <c r="B12" s="463">
        <v>121.90639169616387</v>
      </c>
      <c r="C12" s="464">
        <v>184.36208698603238</v>
      </c>
      <c r="D12" s="465">
        <f>B12/C12</f>
        <v>0.66123351980388312</v>
      </c>
      <c r="E12" s="642">
        <v>5</v>
      </c>
      <c r="G12" s="958"/>
      <c r="H12" s="959" t="s">
        <v>246</v>
      </c>
      <c r="J12" s="544" t="s">
        <v>35</v>
      </c>
      <c r="K12" s="641">
        <v>0.95550186586293007</v>
      </c>
      <c r="L12" s="642">
        <v>8</v>
      </c>
    </row>
    <row r="13" spans="1:12" x14ac:dyDescent="0.3">
      <c r="A13" s="544" t="s">
        <v>18</v>
      </c>
      <c r="B13" s="463">
        <v>135.56364224896521</v>
      </c>
      <c r="C13" s="464">
        <v>321.33333333333331</v>
      </c>
      <c r="D13" s="465">
        <f>B13/C13</f>
        <v>0.42187855471669672</v>
      </c>
      <c r="E13" s="642">
        <v>3</v>
      </c>
      <c r="J13" s="530" t="s">
        <v>296</v>
      </c>
      <c r="K13" s="643">
        <v>0.94802018086426953</v>
      </c>
      <c r="L13" s="644">
        <v>8</v>
      </c>
    </row>
    <row r="14" spans="1:12" x14ac:dyDescent="0.3">
      <c r="A14" s="530" t="s">
        <v>306</v>
      </c>
      <c r="B14" s="466">
        <v>616.35707035695611</v>
      </c>
      <c r="C14" s="467">
        <v>1019</v>
      </c>
      <c r="D14" s="468">
        <v>0.60486464215599223</v>
      </c>
      <c r="E14" s="644">
        <v>5</v>
      </c>
      <c r="G14" s="590" t="s">
        <v>240</v>
      </c>
      <c r="J14" s="530" t="s">
        <v>16</v>
      </c>
      <c r="K14" s="643">
        <v>0.85972627928263112</v>
      </c>
      <c r="L14" s="644">
        <v>7</v>
      </c>
    </row>
    <row r="15" spans="1:12" ht="20.25" x14ac:dyDescent="0.3">
      <c r="A15" s="544" t="s">
        <v>22</v>
      </c>
      <c r="B15" s="463">
        <v>118.57019125890494</v>
      </c>
      <c r="C15" s="464">
        <v>207.64759254361903</v>
      </c>
      <c r="D15" s="465">
        <f>B15/C15</f>
        <v>0.57101645054708616</v>
      </c>
      <c r="E15" s="642">
        <v>5</v>
      </c>
      <c r="H15" s="125" t="s">
        <v>399</v>
      </c>
      <c r="J15" s="544" t="s">
        <v>17</v>
      </c>
      <c r="K15" s="641">
        <v>0.84405679884028006</v>
      </c>
      <c r="L15" s="642">
        <v>7</v>
      </c>
    </row>
    <row r="16" spans="1:12" ht="20.25" x14ac:dyDescent="0.3">
      <c r="A16" s="544" t="s">
        <v>66</v>
      </c>
      <c r="B16" s="463">
        <v>1.1348097474773431</v>
      </c>
      <c r="C16" s="464">
        <v>4.6307720221355249</v>
      </c>
      <c r="D16" s="465">
        <f>B16/C16</f>
        <v>0.24505843562430757</v>
      </c>
      <c r="E16" s="642">
        <v>2</v>
      </c>
      <c r="H16" s="125" t="s">
        <v>400</v>
      </c>
      <c r="J16" s="544" t="s">
        <v>61</v>
      </c>
      <c r="K16" s="641">
        <v>0.78337466924907273</v>
      </c>
      <c r="L16" s="642">
        <v>7</v>
      </c>
    </row>
    <row r="17" spans="1:12" ht="20.25" x14ac:dyDescent="0.3">
      <c r="A17" s="544" t="s">
        <v>24</v>
      </c>
      <c r="B17" s="466">
        <v>134</v>
      </c>
      <c r="C17" s="467">
        <v>219.66666666666666</v>
      </c>
      <c r="D17" s="468">
        <f>B17/C17</f>
        <v>0.61001517450682852</v>
      </c>
      <c r="E17" s="644">
        <v>5</v>
      </c>
      <c r="H17" s="125" t="s">
        <v>401</v>
      </c>
      <c r="J17" s="544" t="s">
        <v>51</v>
      </c>
      <c r="K17" s="641">
        <v>0.76580992347404542</v>
      </c>
      <c r="L17" s="642">
        <v>7</v>
      </c>
    </row>
    <row r="18" spans="1:12" ht="20.25" x14ac:dyDescent="0.3">
      <c r="A18" s="544" t="s">
        <v>64</v>
      </c>
      <c r="B18" s="463">
        <v>2.1589722672031741</v>
      </c>
      <c r="C18" s="469" t="s">
        <v>247</v>
      </c>
      <c r="D18" s="470"/>
      <c r="E18" s="961">
        <v>4</v>
      </c>
      <c r="H18" s="125" t="s">
        <v>402</v>
      </c>
      <c r="J18" s="544" t="s">
        <v>34</v>
      </c>
      <c r="K18" s="641">
        <v>0.71912145923632165</v>
      </c>
      <c r="L18" s="642">
        <v>5</v>
      </c>
    </row>
    <row r="19" spans="1:12" ht="20.25" x14ac:dyDescent="0.3">
      <c r="A19" s="530" t="s">
        <v>296</v>
      </c>
      <c r="B19" s="466">
        <v>120.08255624280748</v>
      </c>
      <c r="C19" s="467">
        <v>126.66666666666667</v>
      </c>
      <c r="D19" s="468">
        <v>0.94802018086426953</v>
      </c>
      <c r="E19" s="644">
        <v>8</v>
      </c>
      <c r="H19" s="125" t="s">
        <v>403</v>
      </c>
      <c r="J19" s="544" t="s">
        <v>32</v>
      </c>
      <c r="K19" s="641">
        <v>0.66838979968584211</v>
      </c>
      <c r="L19" s="642">
        <v>5</v>
      </c>
    </row>
    <row r="20" spans="1:12" ht="20.25" x14ac:dyDescent="0.3">
      <c r="A20" s="530" t="s">
        <v>48</v>
      </c>
      <c r="B20" s="466">
        <v>44.502666616564852</v>
      </c>
      <c r="C20" s="467">
        <v>705</v>
      </c>
      <c r="D20" s="468">
        <v>6.3124349810730285E-2</v>
      </c>
      <c r="E20" s="644">
        <v>1</v>
      </c>
      <c r="H20" s="125" t="s">
        <v>404</v>
      </c>
      <c r="J20" s="544" t="s">
        <v>33</v>
      </c>
      <c r="K20" s="641">
        <v>0.66123351980388312</v>
      </c>
      <c r="L20" s="642">
        <v>5</v>
      </c>
    </row>
    <row r="21" spans="1:12" ht="20.25" x14ac:dyDescent="0.3">
      <c r="A21" s="530" t="s">
        <v>319</v>
      </c>
      <c r="B21" s="466">
        <v>346.92538732887141</v>
      </c>
      <c r="C21" s="467">
        <v>1787.3333333333333</v>
      </c>
      <c r="D21" s="468">
        <v>0.19410223088150211</v>
      </c>
      <c r="E21" s="644">
        <v>2</v>
      </c>
      <c r="H21" s="125" t="s">
        <v>405</v>
      </c>
      <c r="J21" s="544" t="s">
        <v>20</v>
      </c>
      <c r="K21" s="641">
        <v>0.63135005934732025</v>
      </c>
      <c r="L21" s="642">
        <v>5</v>
      </c>
    </row>
    <row r="22" spans="1:12" ht="20.25" x14ac:dyDescent="0.3">
      <c r="A22" s="544" t="s">
        <v>35</v>
      </c>
      <c r="B22" s="463">
        <v>26.863633718135141</v>
      </c>
      <c r="C22" s="464">
        <v>28.114684730494098</v>
      </c>
      <c r="D22" s="465">
        <f>B22/C22</f>
        <v>0.95550186586293007</v>
      </c>
      <c r="E22" s="642">
        <v>8</v>
      </c>
      <c r="H22" s="125" t="s">
        <v>406</v>
      </c>
      <c r="J22" s="531" t="s">
        <v>300</v>
      </c>
      <c r="K22" s="643">
        <v>0.63010034534572468</v>
      </c>
      <c r="L22" s="644">
        <v>5</v>
      </c>
    </row>
    <row r="23" spans="1:12" ht="20.25" x14ac:dyDescent="0.3">
      <c r="A23" s="544" t="s">
        <v>20</v>
      </c>
      <c r="B23" s="463">
        <v>109.324837146353</v>
      </c>
      <c r="C23" s="464">
        <v>173.16041319354798</v>
      </c>
      <c r="D23" s="465">
        <f>B23/C23</f>
        <v>0.63135005934732025</v>
      </c>
      <c r="E23" s="642">
        <v>5</v>
      </c>
      <c r="H23" s="125" t="s">
        <v>407</v>
      </c>
      <c r="J23" s="544" t="s">
        <v>24</v>
      </c>
      <c r="K23" s="643">
        <v>0.61001517450682852</v>
      </c>
      <c r="L23" s="644">
        <v>5</v>
      </c>
    </row>
    <row r="24" spans="1:12" ht="20.25" x14ac:dyDescent="0.3">
      <c r="A24" s="530" t="s">
        <v>304</v>
      </c>
      <c r="B24" s="466">
        <v>1.4016185120475113</v>
      </c>
      <c r="C24" s="467">
        <v>12</v>
      </c>
      <c r="D24" s="468">
        <v>0.11680154267062594</v>
      </c>
      <c r="E24" s="644">
        <v>2</v>
      </c>
      <c r="H24" s="125" t="s">
        <v>408</v>
      </c>
      <c r="J24" s="530" t="s">
        <v>306</v>
      </c>
      <c r="K24" s="643">
        <v>0.60486464215599223</v>
      </c>
      <c r="L24" s="644">
        <v>5</v>
      </c>
    </row>
    <row r="25" spans="1:12" x14ac:dyDescent="0.3">
      <c r="A25" s="544" t="s">
        <v>68</v>
      </c>
      <c r="B25" s="463">
        <v>2.6857473035228634</v>
      </c>
      <c r="C25" s="464">
        <v>8.2423115304363499</v>
      </c>
      <c r="D25" s="465">
        <f>B25/C25</f>
        <v>0.3258487978287663</v>
      </c>
      <c r="E25" s="642">
        <v>3</v>
      </c>
      <c r="J25" s="544" t="s">
        <v>45</v>
      </c>
      <c r="K25" s="641">
        <v>0.59458335616793989</v>
      </c>
      <c r="L25" s="642">
        <v>5</v>
      </c>
    </row>
    <row r="26" spans="1:12" x14ac:dyDescent="0.3">
      <c r="A26" s="530" t="s">
        <v>44</v>
      </c>
      <c r="B26" s="466">
        <v>125.84111463695869</v>
      </c>
      <c r="C26" s="467">
        <v>530.33333333333337</v>
      </c>
      <c r="D26" s="468">
        <v>0.23728682835378759</v>
      </c>
      <c r="E26" s="644">
        <v>2</v>
      </c>
      <c r="J26" s="544" t="s">
        <v>58</v>
      </c>
      <c r="K26" s="641">
        <v>0.58744201264817009</v>
      </c>
      <c r="L26" s="642">
        <v>5</v>
      </c>
    </row>
    <row r="27" spans="1:12" ht="20.25" x14ac:dyDescent="0.3">
      <c r="A27" s="530" t="s">
        <v>14</v>
      </c>
      <c r="B27" s="466">
        <v>7274.0473800695408</v>
      </c>
      <c r="C27" s="467">
        <v>71851.666666666672</v>
      </c>
      <c r="D27" s="468">
        <v>0.1012370028076761</v>
      </c>
      <c r="E27" s="644">
        <v>2</v>
      </c>
      <c r="H27" s="125" t="s">
        <v>409</v>
      </c>
      <c r="J27" s="544" t="s">
        <v>22</v>
      </c>
      <c r="K27" s="641">
        <v>0.57101645054708616</v>
      </c>
      <c r="L27" s="642">
        <v>5</v>
      </c>
    </row>
    <row r="28" spans="1:12" x14ac:dyDescent="0.3">
      <c r="A28" s="530" t="s">
        <v>50</v>
      </c>
      <c r="B28" s="466">
        <v>295.91579692423011</v>
      </c>
      <c r="C28" s="467">
        <v>7885</v>
      </c>
      <c r="D28" s="468">
        <v>3.7528953319496523E-2</v>
      </c>
      <c r="E28" s="644">
        <v>1</v>
      </c>
      <c r="H28" s="428" t="s">
        <v>410</v>
      </c>
      <c r="J28" s="544" t="s">
        <v>29</v>
      </c>
      <c r="K28" s="641">
        <v>0.54328628184314431</v>
      </c>
      <c r="L28" s="642">
        <v>5</v>
      </c>
    </row>
    <row r="29" spans="1:12" ht="19.5" thickBot="1" x14ac:dyDescent="0.35">
      <c r="A29" s="544" t="s">
        <v>45</v>
      </c>
      <c r="B29" s="463">
        <v>14.564828171742599</v>
      </c>
      <c r="C29" s="464">
        <v>24.495855830227388</v>
      </c>
      <c r="D29" s="465">
        <f t="shared" ref="D29:D39" si="0">B29/C29</f>
        <v>0.59458335616793989</v>
      </c>
      <c r="E29" s="642">
        <v>5</v>
      </c>
      <c r="J29" s="545" t="s">
        <v>64</v>
      </c>
      <c r="K29" s="645"/>
      <c r="L29" s="646">
        <v>4</v>
      </c>
    </row>
    <row r="30" spans="1:12" x14ac:dyDescent="0.3">
      <c r="A30" s="544" t="s">
        <v>70</v>
      </c>
      <c r="B30" s="463">
        <v>16.725341719243104</v>
      </c>
      <c r="C30" s="464">
        <v>35</v>
      </c>
      <c r="D30" s="465">
        <f t="shared" si="0"/>
        <v>0.47786690626408868</v>
      </c>
      <c r="E30" s="642">
        <v>3</v>
      </c>
      <c r="J30" s="544" t="s">
        <v>70</v>
      </c>
      <c r="K30" s="641">
        <v>0.47786690626408868</v>
      </c>
      <c r="L30" s="642">
        <v>3</v>
      </c>
    </row>
    <row r="31" spans="1:12" x14ac:dyDescent="0.3">
      <c r="A31" s="544" t="s">
        <v>19</v>
      </c>
      <c r="B31" s="463">
        <v>74.772616352849354</v>
      </c>
      <c r="C31" s="464">
        <v>184.33333333333334</v>
      </c>
      <c r="D31" s="465">
        <f t="shared" si="0"/>
        <v>0.40563806339701275</v>
      </c>
      <c r="E31" s="642">
        <v>3</v>
      </c>
      <c r="J31" s="544" t="s">
        <v>39</v>
      </c>
      <c r="K31" s="641">
        <v>0.45748498235918533</v>
      </c>
      <c r="L31" s="642">
        <v>3</v>
      </c>
    </row>
    <row r="32" spans="1:12" x14ac:dyDescent="0.3">
      <c r="A32" s="544" t="s">
        <v>39</v>
      </c>
      <c r="B32" s="463">
        <v>26.954098043505127</v>
      </c>
      <c r="C32" s="464">
        <v>58.917995306658277</v>
      </c>
      <c r="D32" s="465">
        <f t="shared" si="0"/>
        <v>0.45748498235918533</v>
      </c>
      <c r="E32" s="642">
        <v>3</v>
      </c>
      <c r="J32" s="544" t="s">
        <v>18</v>
      </c>
      <c r="K32" s="641">
        <v>0.42187855471669672</v>
      </c>
      <c r="L32" s="642">
        <v>3</v>
      </c>
    </row>
    <row r="33" spans="1:12" x14ac:dyDescent="0.3">
      <c r="A33" s="544" t="s">
        <v>62</v>
      </c>
      <c r="B33" s="463">
        <v>0.62164335155826345</v>
      </c>
      <c r="C33" s="464">
        <v>24.917362963360198</v>
      </c>
      <c r="D33" s="465">
        <f t="shared" si="0"/>
        <v>2.4948199874615967E-2</v>
      </c>
      <c r="E33" s="642">
        <v>1</v>
      </c>
      <c r="J33" s="530" t="s">
        <v>293</v>
      </c>
      <c r="K33" s="643">
        <v>0.41361089550454588</v>
      </c>
      <c r="L33" s="644">
        <v>3</v>
      </c>
    </row>
    <row r="34" spans="1:12" x14ac:dyDescent="0.3">
      <c r="A34" s="544" t="s">
        <v>38</v>
      </c>
      <c r="B34" s="463">
        <v>39.108529532385305</v>
      </c>
      <c r="C34" s="464">
        <v>135.60458478351183</v>
      </c>
      <c r="D34" s="465">
        <f t="shared" si="0"/>
        <v>0.28840123359266034</v>
      </c>
      <c r="E34" s="642">
        <v>3</v>
      </c>
      <c r="J34" s="544" t="s">
        <v>19</v>
      </c>
      <c r="K34" s="641">
        <v>0.40563806339701275</v>
      </c>
      <c r="L34" s="642">
        <v>3</v>
      </c>
    </row>
    <row r="35" spans="1:12" x14ac:dyDescent="0.3">
      <c r="A35" s="544" t="s">
        <v>56</v>
      </c>
      <c r="B35" s="463">
        <v>440.83779318522153</v>
      </c>
      <c r="C35" s="464">
        <v>1471.6</v>
      </c>
      <c r="D35" s="465">
        <f t="shared" si="0"/>
        <v>0.29956359960941936</v>
      </c>
      <c r="E35" s="642">
        <v>3</v>
      </c>
      <c r="J35" s="530" t="s">
        <v>13</v>
      </c>
      <c r="K35" s="643">
        <v>0.37682885165337549</v>
      </c>
      <c r="L35" s="644">
        <v>3</v>
      </c>
    </row>
    <row r="36" spans="1:12" x14ac:dyDescent="0.3">
      <c r="A36" s="544" t="s">
        <v>51</v>
      </c>
      <c r="B36" s="463">
        <v>7.0197197982352861</v>
      </c>
      <c r="C36" s="464">
        <v>9.1663996287627061</v>
      </c>
      <c r="D36" s="465">
        <f t="shared" si="0"/>
        <v>0.76580992347404542</v>
      </c>
      <c r="E36" s="642">
        <v>7</v>
      </c>
      <c r="J36" s="531" t="s">
        <v>21</v>
      </c>
      <c r="K36" s="643">
        <v>0.33133661532995001</v>
      </c>
      <c r="L36" s="644">
        <v>3</v>
      </c>
    </row>
    <row r="37" spans="1:12" x14ac:dyDescent="0.3">
      <c r="A37" s="544" t="s">
        <v>29</v>
      </c>
      <c r="B37" s="463">
        <v>63.09110764206028</v>
      </c>
      <c r="C37" s="464">
        <v>116.12865951265768</v>
      </c>
      <c r="D37" s="465">
        <f t="shared" si="0"/>
        <v>0.54328628184314431</v>
      </c>
      <c r="E37" s="642">
        <v>5</v>
      </c>
      <c r="J37" s="544" t="s">
        <v>31</v>
      </c>
      <c r="K37" s="641">
        <v>0.32944133540837606</v>
      </c>
      <c r="L37" s="642">
        <v>3</v>
      </c>
    </row>
    <row r="38" spans="1:12" x14ac:dyDescent="0.3">
      <c r="A38" s="544" t="s">
        <v>34</v>
      </c>
      <c r="B38" s="463">
        <v>19.465041805489424</v>
      </c>
      <c r="C38" s="464">
        <v>27.067808303426968</v>
      </c>
      <c r="D38" s="465">
        <f t="shared" si="0"/>
        <v>0.71912145923632165</v>
      </c>
      <c r="E38" s="642">
        <v>5</v>
      </c>
      <c r="J38" s="544" t="s">
        <v>68</v>
      </c>
      <c r="K38" s="641">
        <v>0.3258487978287663</v>
      </c>
      <c r="L38" s="642">
        <v>3</v>
      </c>
    </row>
    <row r="39" spans="1:12" x14ac:dyDescent="0.3">
      <c r="A39" s="544" t="s">
        <v>43</v>
      </c>
      <c r="B39" s="463">
        <v>24.0400556393286</v>
      </c>
      <c r="C39" s="464">
        <v>166.05310041842935</v>
      </c>
      <c r="D39" s="465">
        <f t="shared" si="0"/>
        <v>0.14477330190614449</v>
      </c>
      <c r="E39" s="642">
        <v>2</v>
      </c>
      <c r="J39" s="530" t="s">
        <v>251</v>
      </c>
      <c r="K39" s="643">
        <v>0.32433205045666674</v>
      </c>
      <c r="L39" s="644">
        <v>3</v>
      </c>
    </row>
    <row r="40" spans="1:12" x14ac:dyDescent="0.3">
      <c r="A40" s="530" t="s">
        <v>294</v>
      </c>
      <c r="B40" s="466">
        <v>1220.2143236484205</v>
      </c>
      <c r="C40" s="467">
        <v>4651.333333333333</v>
      </c>
      <c r="D40" s="468">
        <v>0.2623364605808558</v>
      </c>
      <c r="E40" s="644">
        <v>3</v>
      </c>
      <c r="J40" s="544" t="s">
        <v>73</v>
      </c>
      <c r="K40" s="641">
        <v>0.3106694632576521</v>
      </c>
      <c r="L40" s="642">
        <v>3</v>
      </c>
    </row>
    <row r="41" spans="1:12" x14ac:dyDescent="0.3">
      <c r="A41" s="531" t="s">
        <v>21</v>
      </c>
      <c r="B41" s="466">
        <v>963.52687737949464</v>
      </c>
      <c r="C41" s="467">
        <v>2908</v>
      </c>
      <c r="D41" s="468">
        <v>0.33133661532995001</v>
      </c>
      <c r="E41" s="644">
        <v>3</v>
      </c>
      <c r="J41" s="544" t="s">
        <v>56</v>
      </c>
      <c r="K41" s="641">
        <v>0.29956359960941936</v>
      </c>
      <c r="L41" s="642">
        <v>3</v>
      </c>
    </row>
    <row r="42" spans="1:12" x14ac:dyDescent="0.3">
      <c r="A42" s="530" t="s">
        <v>292</v>
      </c>
      <c r="B42" s="466">
        <v>981.90168846915242</v>
      </c>
      <c r="C42" s="467">
        <v>3392.6666666666665</v>
      </c>
      <c r="D42" s="468">
        <v>0.28941885099306913</v>
      </c>
      <c r="E42" s="644">
        <v>3</v>
      </c>
      <c r="J42" s="544" t="s">
        <v>41</v>
      </c>
      <c r="K42" s="641">
        <v>0.29261798102284825</v>
      </c>
      <c r="L42" s="642">
        <v>3</v>
      </c>
    </row>
    <row r="43" spans="1:12" x14ac:dyDescent="0.3">
      <c r="A43" s="544" t="s">
        <v>28</v>
      </c>
      <c r="B43" s="463">
        <v>29.291481629352948</v>
      </c>
      <c r="C43" s="464">
        <v>213.22756219092034</v>
      </c>
      <c r="D43" s="465">
        <f>B43/C43</f>
        <v>0.13737192944655932</v>
      </c>
      <c r="E43" s="642">
        <v>2</v>
      </c>
      <c r="J43" s="530" t="s">
        <v>292</v>
      </c>
      <c r="K43" s="643">
        <v>0.28941885099306913</v>
      </c>
      <c r="L43" s="644">
        <v>3</v>
      </c>
    </row>
    <row r="44" spans="1:12" x14ac:dyDescent="0.3">
      <c r="A44" s="530" t="s">
        <v>305</v>
      </c>
      <c r="B44" s="466">
        <v>488.11189714769893</v>
      </c>
      <c r="C44" s="467">
        <v>3200</v>
      </c>
      <c r="D44" s="468">
        <v>0.15253496785865592</v>
      </c>
      <c r="E44" s="644">
        <v>2</v>
      </c>
      <c r="J44" s="544" t="s">
        <v>38</v>
      </c>
      <c r="K44" s="641">
        <v>0.28840123359266034</v>
      </c>
      <c r="L44" s="642">
        <v>3</v>
      </c>
    </row>
    <row r="45" spans="1:12" x14ac:dyDescent="0.3">
      <c r="A45" s="530" t="s">
        <v>52</v>
      </c>
      <c r="B45" s="466">
        <v>56.727818891457616</v>
      </c>
      <c r="C45" s="467">
        <v>896.33333333333337</v>
      </c>
      <c r="D45" s="468">
        <v>6.3288752946959029E-2</v>
      </c>
      <c r="E45" s="644">
        <v>1</v>
      </c>
      <c r="J45" s="530" t="s">
        <v>294</v>
      </c>
      <c r="K45" s="643">
        <v>0.2623364605808558</v>
      </c>
      <c r="L45" s="644">
        <v>3</v>
      </c>
    </row>
    <row r="46" spans="1:12" x14ac:dyDescent="0.3">
      <c r="A46" s="544" t="s">
        <v>27</v>
      </c>
      <c r="B46" s="463">
        <v>370.56927945433955</v>
      </c>
      <c r="C46" s="464">
        <v>4848.1703272277528</v>
      </c>
      <c r="D46" s="465">
        <f>B46/C46</f>
        <v>7.6434872218327343E-2</v>
      </c>
      <c r="E46" s="642">
        <v>1</v>
      </c>
      <c r="J46" s="544" t="s">
        <v>55</v>
      </c>
      <c r="K46" s="641">
        <v>0.25926211997823545</v>
      </c>
      <c r="L46" s="642">
        <v>3</v>
      </c>
    </row>
    <row r="47" spans="1:12" x14ac:dyDescent="0.3">
      <c r="A47" s="530" t="s">
        <v>16</v>
      </c>
      <c r="B47" s="466">
        <v>1938.3961843559055</v>
      </c>
      <c r="C47" s="467">
        <v>2254.6666666666665</v>
      </c>
      <c r="D47" s="468">
        <v>0.85972627928263112</v>
      </c>
      <c r="E47" s="644">
        <v>7</v>
      </c>
      <c r="J47" s="544" t="s">
        <v>69</v>
      </c>
      <c r="K47" s="641">
        <v>0.25741468035756626</v>
      </c>
      <c r="L47" s="642">
        <v>3</v>
      </c>
    </row>
    <row r="48" spans="1:12" x14ac:dyDescent="0.3">
      <c r="A48" s="544" t="s">
        <v>23</v>
      </c>
      <c r="B48" s="463">
        <v>14.604442073426609</v>
      </c>
      <c r="C48" s="464">
        <v>13.521347250572834</v>
      </c>
      <c r="D48" s="465">
        <f t="shared" ref="D48:D55" si="1">B48/C48</f>
        <v>1.0801025817015306</v>
      </c>
      <c r="E48" s="642">
        <v>9</v>
      </c>
      <c r="J48" s="544" t="s">
        <v>66</v>
      </c>
      <c r="K48" s="641">
        <v>0.24505843562430757</v>
      </c>
      <c r="L48" s="642">
        <v>2</v>
      </c>
    </row>
    <row r="49" spans="1:12" x14ac:dyDescent="0.3">
      <c r="A49" s="544" t="s">
        <v>58</v>
      </c>
      <c r="B49" s="463">
        <v>34.24313914880598</v>
      </c>
      <c r="C49" s="464">
        <v>58.291947820413775</v>
      </c>
      <c r="D49" s="465">
        <f t="shared" si="1"/>
        <v>0.58744201264817009</v>
      </c>
      <c r="E49" s="642">
        <v>5</v>
      </c>
      <c r="J49" s="530" t="s">
        <v>25</v>
      </c>
      <c r="K49" s="643">
        <v>0.23855308681863971</v>
      </c>
      <c r="L49" s="644">
        <v>2</v>
      </c>
    </row>
    <row r="50" spans="1:12" x14ac:dyDescent="0.3">
      <c r="A50" s="544" t="s">
        <v>71</v>
      </c>
      <c r="B50" s="463">
        <v>6.4145982818743601</v>
      </c>
      <c r="C50" s="464">
        <v>276.55485896836302</v>
      </c>
      <c r="D50" s="465">
        <f t="shared" si="1"/>
        <v>2.3194668521836274E-2</v>
      </c>
      <c r="E50" s="642">
        <v>1</v>
      </c>
      <c r="J50" s="530" t="s">
        <v>44</v>
      </c>
      <c r="K50" s="643">
        <v>0.23728682835378759</v>
      </c>
      <c r="L50" s="644">
        <v>2</v>
      </c>
    </row>
    <row r="51" spans="1:12" x14ac:dyDescent="0.3">
      <c r="A51" s="544" t="s">
        <v>30</v>
      </c>
      <c r="B51" s="463">
        <v>498.71189675863889</v>
      </c>
      <c r="C51" s="464">
        <v>4350.5381780337666</v>
      </c>
      <c r="D51" s="465">
        <f t="shared" si="1"/>
        <v>0.11463223085288096</v>
      </c>
      <c r="E51" s="642">
        <v>2</v>
      </c>
      <c r="J51" s="530" t="s">
        <v>26</v>
      </c>
      <c r="K51" s="643">
        <v>0.20900977597368095</v>
      </c>
      <c r="L51" s="644">
        <v>2</v>
      </c>
    </row>
    <row r="52" spans="1:12" x14ac:dyDescent="0.3">
      <c r="A52" s="544" t="s">
        <v>60</v>
      </c>
      <c r="B52" s="463">
        <v>11.583564270515325</v>
      </c>
      <c r="C52" s="464">
        <v>66.474709970825003</v>
      </c>
      <c r="D52" s="465">
        <f t="shared" si="1"/>
        <v>0.17425520586098411</v>
      </c>
      <c r="E52" s="642">
        <v>2</v>
      </c>
      <c r="J52" s="530" t="s">
        <v>319</v>
      </c>
      <c r="K52" s="643">
        <v>0.19410223088150211</v>
      </c>
      <c r="L52" s="644">
        <v>2</v>
      </c>
    </row>
    <row r="53" spans="1:12" x14ac:dyDescent="0.3">
      <c r="A53" s="544" t="s">
        <v>69</v>
      </c>
      <c r="B53" s="463">
        <v>4.0987683833426498</v>
      </c>
      <c r="C53" s="464">
        <v>15.922822962735403</v>
      </c>
      <c r="D53" s="465">
        <f t="shared" si="1"/>
        <v>0.25741468035756626</v>
      </c>
      <c r="E53" s="642">
        <v>3</v>
      </c>
      <c r="J53" s="544" t="s">
        <v>63</v>
      </c>
      <c r="K53" s="641">
        <v>0.19393061846348272</v>
      </c>
      <c r="L53" s="642">
        <v>2</v>
      </c>
    </row>
    <row r="54" spans="1:12" x14ac:dyDescent="0.3">
      <c r="A54" s="544" t="s">
        <v>54</v>
      </c>
      <c r="B54" s="463">
        <v>4.2788997239349973</v>
      </c>
      <c r="C54" s="464">
        <v>44.848939309786438</v>
      </c>
      <c r="D54" s="465">
        <f t="shared" si="1"/>
        <v>9.5406932466768582E-2</v>
      </c>
      <c r="E54" s="642">
        <v>1</v>
      </c>
      <c r="J54" s="544" t="s">
        <v>60</v>
      </c>
      <c r="K54" s="641">
        <v>0.17425520586098411</v>
      </c>
      <c r="L54" s="642">
        <v>2</v>
      </c>
    </row>
    <row r="55" spans="1:12" x14ac:dyDescent="0.3">
      <c r="A55" s="544" t="s">
        <v>47</v>
      </c>
      <c r="B55" s="463">
        <v>161.13735482598835</v>
      </c>
      <c r="C55" s="464">
        <v>73.889696819570261</v>
      </c>
      <c r="D55" s="471">
        <f t="shared" si="1"/>
        <v>2.180782460367463</v>
      </c>
      <c r="E55" s="962">
        <v>10</v>
      </c>
      <c r="F55" s="459" t="s">
        <v>545</v>
      </c>
      <c r="J55" s="530" t="s">
        <v>305</v>
      </c>
      <c r="K55" s="643">
        <v>0.15253496785865592</v>
      </c>
      <c r="L55" s="644">
        <v>2</v>
      </c>
    </row>
    <row r="56" spans="1:12" x14ac:dyDescent="0.3">
      <c r="A56" s="531" t="s">
        <v>300</v>
      </c>
      <c r="B56" s="466">
        <v>4705.1693121449744</v>
      </c>
      <c r="C56" s="467">
        <v>7467.333333333333</v>
      </c>
      <c r="D56" s="468">
        <v>0.63010034534572468</v>
      </c>
      <c r="E56" s="644">
        <v>5</v>
      </c>
      <c r="J56" s="544" t="s">
        <v>43</v>
      </c>
      <c r="K56" s="641">
        <v>0.14477330190614449</v>
      </c>
      <c r="L56" s="642">
        <v>2</v>
      </c>
    </row>
    <row r="57" spans="1:12" x14ac:dyDescent="0.3">
      <c r="A57" s="544" t="s">
        <v>49</v>
      </c>
      <c r="B57" s="463">
        <v>49.349224552607573</v>
      </c>
      <c r="C57" s="464">
        <v>775.7379340767111</v>
      </c>
      <c r="D57" s="465">
        <f>B57/C57</f>
        <v>6.3615845486972841E-2</v>
      </c>
      <c r="E57" s="642">
        <v>1</v>
      </c>
      <c r="J57" s="544" t="s">
        <v>28</v>
      </c>
      <c r="K57" s="641">
        <v>0.13737192944655932</v>
      </c>
      <c r="L57" s="642">
        <v>2</v>
      </c>
    </row>
    <row r="58" spans="1:12" x14ac:dyDescent="0.3">
      <c r="A58" s="544" t="s">
        <v>67</v>
      </c>
      <c r="B58" s="463">
        <v>16.538872100189899</v>
      </c>
      <c r="C58" s="464">
        <v>230.41016745157302</v>
      </c>
      <c r="D58" s="465">
        <f>B58/C58</f>
        <v>7.178013142005113E-2</v>
      </c>
      <c r="E58" s="642">
        <v>1</v>
      </c>
      <c r="J58" s="530" t="s">
        <v>304</v>
      </c>
      <c r="K58" s="643">
        <v>0.11680154267062594</v>
      </c>
      <c r="L58" s="644">
        <v>2</v>
      </c>
    </row>
    <row r="59" spans="1:12" x14ac:dyDescent="0.3">
      <c r="A59" s="530" t="s">
        <v>74</v>
      </c>
      <c r="B59" s="466">
        <v>16.726290339106615</v>
      </c>
      <c r="C59" s="467">
        <v>6950</v>
      </c>
      <c r="D59" s="468">
        <v>2.4066604804469948E-3</v>
      </c>
      <c r="E59" s="644">
        <v>1</v>
      </c>
      <c r="J59" s="544" t="s">
        <v>30</v>
      </c>
      <c r="K59" s="641">
        <v>0.11463223085288096</v>
      </c>
      <c r="L59" s="642">
        <v>2</v>
      </c>
    </row>
    <row r="60" spans="1:12" x14ac:dyDescent="0.3">
      <c r="A60" s="544" t="s">
        <v>42</v>
      </c>
      <c r="B60" s="463">
        <v>31.006329855751449</v>
      </c>
      <c r="C60" s="464">
        <v>19.856155135570301</v>
      </c>
      <c r="D60" s="465">
        <f>B60/C60</f>
        <v>1.5615475223703674</v>
      </c>
      <c r="E60" s="642">
        <v>10</v>
      </c>
      <c r="J60" s="530" t="s">
        <v>36</v>
      </c>
      <c r="K60" s="643">
        <v>0.10739438940460284</v>
      </c>
      <c r="L60" s="644">
        <v>2</v>
      </c>
    </row>
    <row r="61" spans="1:12" x14ac:dyDescent="0.3">
      <c r="A61" s="530" t="s">
        <v>293</v>
      </c>
      <c r="B61" s="466">
        <v>965.22995980910855</v>
      </c>
      <c r="C61" s="467">
        <v>2333.6666666666665</v>
      </c>
      <c r="D61" s="468">
        <v>0.41361089550454588</v>
      </c>
      <c r="E61" s="644">
        <v>3</v>
      </c>
      <c r="J61" s="530" t="s">
        <v>14</v>
      </c>
      <c r="K61" s="643">
        <v>0.1012370028076761</v>
      </c>
      <c r="L61" s="644">
        <v>2</v>
      </c>
    </row>
    <row r="62" spans="1:12" x14ac:dyDescent="0.3">
      <c r="A62" s="544" t="s">
        <v>72</v>
      </c>
      <c r="B62" s="463">
        <v>4.8438771068134958</v>
      </c>
      <c r="C62" s="464">
        <v>166.83307376969168</v>
      </c>
      <c r="D62" s="465">
        <f>B62/C62</f>
        <v>2.9034273584746934E-2</v>
      </c>
      <c r="E62" s="642">
        <v>1</v>
      </c>
      <c r="J62" s="544" t="s">
        <v>54</v>
      </c>
      <c r="K62" s="641">
        <v>9.5406932466768582E-2</v>
      </c>
      <c r="L62" s="642">
        <v>1</v>
      </c>
    </row>
    <row r="63" spans="1:12" x14ac:dyDescent="0.3">
      <c r="A63" s="544" t="s">
        <v>41</v>
      </c>
      <c r="B63" s="463">
        <v>11.870041977472376</v>
      </c>
      <c r="C63" s="464">
        <v>40.564978050838022</v>
      </c>
      <c r="D63" s="465">
        <f>B63/C63</f>
        <v>0.29261798102284825</v>
      </c>
      <c r="E63" s="642">
        <v>3</v>
      </c>
      <c r="J63" s="544" t="s">
        <v>53</v>
      </c>
      <c r="K63" s="641">
        <v>8.350413625964305E-2</v>
      </c>
      <c r="L63" s="642">
        <v>1</v>
      </c>
    </row>
    <row r="64" spans="1:12" x14ac:dyDescent="0.3">
      <c r="A64" s="544" t="s">
        <v>55</v>
      </c>
      <c r="B64" s="463">
        <v>702.61940713117644</v>
      </c>
      <c r="C64" s="464">
        <v>2710.0735240079034</v>
      </c>
      <c r="D64" s="465">
        <f>B64/C64</f>
        <v>0.25926211997823545</v>
      </c>
      <c r="E64" s="642">
        <v>3</v>
      </c>
      <c r="J64" s="544" t="s">
        <v>27</v>
      </c>
      <c r="K64" s="641">
        <v>7.6434872218327343E-2</v>
      </c>
      <c r="L64" s="642">
        <v>1</v>
      </c>
    </row>
    <row r="65" spans="1:12" x14ac:dyDescent="0.3">
      <c r="A65" s="544" t="s">
        <v>59</v>
      </c>
      <c r="B65" s="466">
        <v>131.14846442325305</v>
      </c>
      <c r="C65" s="467">
        <v>2617.0506666666665</v>
      </c>
      <c r="D65" s="468">
        <v>5.0113078089656038E-2</v>
      </c>
      <c r="E65" s="644">
        <v>1</v>
      </c>
      <c r="J65" s="544" t="s">
        <v>67</v>
      </c>
      <c r="K65" s="641">
        <v>7.178013142005113E-2</v>
      </c>
      <c r="L65" s="642">
        <v>1</v>
      </c>
    </row>
    <row r="66" spans="1:12" x14ac:dyDescent="0.3">
      <c r="A66" s="544" t="s">
        <v>40</v>
      </c>
      <c r="B66" s="463">
        <v>7.3840886095567448</v>
      </c>
      <c r="C66" s="464">
        <v>4.7269833673944035</v>
      </c>
      <c r="D66" s="465">
        <f>B66/C66</f>
        <v>1.5621143625108596</v>
      </c>
      <c r="E66" s="642">
        <v>10</v>
      </c>
      <c r="J66" s="544" t="s">
        <v>49</v>
      </c>
      <c r="K66" s="641">
        <v>6.3615845486972841E-2</v>
      </c>
      <c r="L66" s="642">
        <v>1</v>
      </c>
    </row>
    <row r="67" spans="1:12" x14ac:dyDescent="0.3">
      <c r="A67" s="530" t="s">
        <v>57</v>
      </c>
      <c r="B67" s="466">
        <v>14.76817721911349</v>
      </c>
      <c r="C67" s="467">
        <v>9.453966734788807</v>
      </c>
      <c r="D67" s="468">
        <v>9.9337019298242849E-3</v>
      </c>
      <c r="E67" s="644">
        <v>1</v>
      </c>
      <c r="J67" s="530" t="s">
        <v>52</v>
      </c>
      <c r="K67" s="643">
        <v>6.3288752946959029E-2</v>
      </c>
      <c r="L67" s="644">
        <v>1</v>
      </c>
    </row>
    <row r="68" spans="1:12" x14ac:dyDescent="0.3">
      <c r="A68" s="544" t="s">
        <v>31</v>
      </c>
      <c r="B68" s="463">
        <v>21.49019387512605</v>
      </c>
      <c r="C68" s="464">
        <v>65.232232769111278</v>
      </c>
      <c r="D68" s="465">
        <f>B68/C68</f>
        <v>0.32944133540837606</v>
      </c>
      <c r="E68" s="642">
        <v>3</v>
      </c>
      <c r="J68" s="530" t="s">
        <v>48</v>
      </c>
      <c r="K68" s="643">
        <v>6.3124349810730285E-2</v>
      </c>
      <c r="L68" s="644">
        <v>1</v>
      </c>
    </row>
    <row r="69" spans="1:12" x14ac:dyDescent="0.3">
      <c r="A69" s="544" t="s">
        <v>73</v>
      </c>
      <c r="B69" s="463">
        <v>19.044458356230912</v>
      </c>
      <c r="C69" s="464">
        <v>61.301352751353264</v>
      </c>
      <c r="D69" s="465">
        <f>B69/C69</f>
        <v>0.3106694632576521</v>
      </c>
      <c r="E69" s="642">
        <v>3</v>
      </c>
      <c r="J69" s="544" t="s">
        <v>59</v>
      </c>
      <c r="K69" s="643">
        <v>5.0113078089656038E-2</v>
      </c>
      <c r="L69" s="644">
        <v>1</v>
      </c>
    </row>
    <row r="70" spans="1:12" x14ac:dyDescent="0.3">
      <c r="A70" s="544" t="s">
        <v>46</v>
      </c>
      <c r="B70" s="463">
        <v>2.2951976134492416</v>
      </c>
      <c r="C70" s="464">
        <v>1.0529112404129199</v>
      </c>
      <c r="D70" s="472">
        <f>B70/C70</f>
        <v>2.1798585914508184</v>
      </c>
      <c r="E70" s="963">
        <v>10</v>
      </c>
      <c r="G70" s="965"/>
      <c r="J70" s="530" t="s">
        <v>50</v>
      </c>
      <c r="K70" s="643">
        <v>3.7528953319496523E-2</v>
      </c>
      <c r="L70" s="644">
        <v>1</v>
      </c>
    </row>
    <row r="71" spans="1:12" x14ac:dyDescent="0.3">
      <c r="A71" s="544" t="s">
        <v>37</v>
      </c>
      <c r="B71" s="463">
        <v>13.034838132206419</v>
      </c>
      <c r="C71" s="464">
        <v>13.136344801018431</v>
      </c>
      <c r="D71" s="465">
        <f>B71/C71</f>
        <v>0.99227283766149754</v>
      </c>
      <c r="E71" s="642">
        <v>8</v>
      </c>
      <c r="J71" s="544" t="s">
        <v>65</v>
      </c>
      <c r="K71" s="641">
        <v>3.4317789983885336E-2</v>
      </c>
      <c r="L71" s="642">
        <v>1</v>
      </c>
    </row>
    <row r="72" spans="1:12" x14ac:dyDescent="0.3">
      <c r="A72" s="544" t="s">
        <v>17</v>
      </c>
      <c r="B72" s="463">
        <v>246.87875347196746</v>
      </c>
      <c r="C72" s="464">
        <v>292.49068760677568</v>
      </c>
      <c r="D72" s="465">
        <f>B72/C72</f>
        <v>0.84405679884028006</v>
      </c>
      <c r="E72" s="642">
        <v>7</v>
      </c>
      <c r="J72" s="544" t="s">
        <v>72</v>
      </c>
      <c r="K72" s="641">
        <v>2.9034273584746934E-2</v>
      </c>
      <c r="L72" s="642">
        <v>1</v>
      </c>
    </row>
    <row r="73" spans="1:12" x14ac:dyDescent="0.3">
      <c r="A73" s="530" t="s">
        <v>36</v>
      </c>
      <c r="B73" s="466">
        <v>508.29764505198528</v>
      </c>
      <c r="C73" s="467">
        <v>4733</v>
      </c>
      <c r="D73" s="468">
        <v>0.10739438940460284</v>
      </c>
      <c r="E73" s="644">
        <v>2</v>
      </c>
      <c r="J73" s="544" t="s">
        <v>62</v>
      </c>
      <c r="K73" s="641">
        <v>2.4948199874615967E-2</v>
      </c>
      <c r="L73" s="642">
        <v>1</v>
      </c>
    </row>
    <row r="74" spans="1:12" x14ac:dyDescent="0.3">
      <c r="A74" s="530" t="s">
        <v>26</v>
      </c>
      <c r="B74" s="466">
        <v>10.450488798684047</v>
      </c>
      <c r="C74" s="467">
        <v>50</v>
      </c>
      <c r="D74" s="468">
        <v>0.20900977597368095</v>
      </c>
      <c r="E74" s="644">
        <v>2</v>
      </c>
      <c r="J74" s="544" t="s">
        <v>71</v>
      </c>
      <c r="K74" s="641">
        <v>2.3194668521836274E-2</v>
      </c>
      <c r="L74" s="642">
        <v>1</v>
      </c>
    </row>
    <row r="75" spans="1:12" x14ac:dyDescent="0.3">
      <c r="A75" s="544" t="s">
        <v>65</v>
      </c>
      <c r="B75" s="463">
        <v>6.5440304853881592</v>
      </c>
      <c r="C75" s="464">
        <v>190.68915826051301</v>
      </c>
      <c r="D75" s="465">
        <f>B75/C75</f>
        <v>3.4317789983885336E-2</v>
      </c>
      <c r="E75" s="642">
        <v>1</v>
      </c>
      <c r="J75" s="530" t="s">
        <v>57</v>
      </c>
      <c r="K75" s="643">
        <v>9.9337019298242849E-3</v>
      </c>
      <c r="L75" s="644">
        <v>1</v>
      </c>
    </row>
    <row r="76" spans="1:12" ht="19.5" thickBot="1" x14ac:dyDescent="0.35">
      <c r="A76" s="569" t="s">
        <v>251</v>
      </c>
      <c r="B76" s="473">
        <v>1485.0083483575916</v>
      </c>
      <c r="C76" s="474">
        <v>4578.666666666667</v>
      </c>
      <c r="D76" s="475">
        <v>0.32433205045666674</v>
      </c>
      <c r="E76" s="964">
        <v>3</v>
      </c>
      <c r="J76" s="530" t="s">
        <v>74</v>
      </c>
      <c r="K76" s="643">
        <v>2.4066604804469948E-3</v>
      </c>
      <c r="L76" s="644">
        <v>1</v>
      </c>
    </row>
    <row r="77" spans="1:12" x14ac:dyDescent="0.3">
      <c r="B77" s="476"/>
      <c r="C77" s="476"/>
    </row>
    <row r="78" spans="1:12" x14ac:dyDescent="0.3">
      <c r="B78" s="476"/>
      <c r="C78" s="476"/>
    </row>
    <row r="79" spans="1:12" x14ac:dyDescent="0.3">
      <c r="A79" s="597"/>
      <c r="B79" s="476"/>
      <c r="C79" s="476"/>
    </row>
    <row r="80" spans="1:12" x14ac:dyDescent="0.3">
      <c r="B80" s="476"/>
      <c r="C80" s="476"/>
    </row>
    <row r="81" spans="1:5" x14ac:dyDescent="0.3">
      <c r="A81" s="422" t="s">
        <v>248</v>
      </c>
      <c r="B81" s="476"/>
      <c r="C81" s="476"/>
    </row>
    <row r="82" spans="1:5" x14ac:dyDescent="0.3">
      <c r="A82" s="623" t="s">
        <v>249</v>
      </c>
      <c r="B82" s="476">
        <v>4.4096229417245594</v>
      </c>
      <c r="C82" s="476">
        <v>278.73652466566836</v>
      </c>
      <c r="D82" s="477">
        <f>B82/C82</f>
        <v>1.582003989973578E-2</v>
      </c>
      <c r="E82" s="478"/>
    </row>
    <row r="83" spans="1:5" x14ac:dyDescent="0.3">
      <c r="A83" s="623" t="s">
        <v>250</v>
      </c>
      <c r="B83" s="476">
        <v>9.4788605701226523</v>
      </c>
      <c r="C83" s="476">
        <v>134.53999999999994</v>
      </c>
      <c r="D83" s="477">
        <f>B83/C83</f>
        <v>7.0453846960923563E-2</v>
      </c>
      <c r="E83" s="478"/>
    </row>
    <row r="84" spans="1:5" x14ac:dyDescent="0.3">
      <c r="A84" s="623" t="s">
        <v>251</v>
      </c>
      <c r="B84" s="476">
        <v>61.628332861314618</v>
      </c>
      <c r="C84" s="476">
        <v>1125.9298736896333</v>
      </c>
      <c r="D84" s="477">
        <f>B84/C84</f>
        <v>5.4735498454589096E-2</v>
      </c>
      <c r="E84" s="478"/>
    </row>
    <row r="85" spans="1:5" x14ac:dyDescent="0.3">
      <c r="B85" s="476"/>
      <c r="C85" s="476"/>
      <c r="D85" s="428"/>
      <c r="E85" s="479"/>
    </row>
    <row r="86" spans="1:5" x14ac:dyDescent="0.3">
      <c r="A86" s="422" t="s">
        <v>252</v>
      </c>
      <c r="B86" s="476"/>
      <c r="C86" s="476"/>
      <c r="D86" s="477"/>
      <c r="E86" s="478"/>
    </row>
    <row r="87" spans="1:5" x14ac:dyDescent="0.3">
      <c r="A87" s="623" t="s">
        <v>253</v>
      </c>
      <c r="B87" s="476">
        <v>4.2025906940212999E-2</v>
      </c>
      <c r="C87" s="476">
        <v>4.6603976621727936</v>
      </c>
      <c r="D87" s="477">
        <f>B87/C87</f>
        <v>9.0176654411545376E-3</v>
      </c>
      <c r="E87" s="480"/>
    </row>
    <row r="88" spans="1:5" x14ac:dyDescent="0.3">
      <c r="A88" s="623" t="s">
        <v>254</v>
      </c>
      <c r="B88" s="476">
        <v>0</v>
      </c>
      <c r="C88" s="476">
        <v>0</v>
      </c>
      <c r="D88" s="481" t="s">
        <v>247</v>
      </c>
      <c r="E88" s="482"/>
    </row>
    <row r="89" spans="1:5" x14ac:dyDescent="0.3">
      <c r="A89" s="623" t="s">
        <v>255</v>
      </c>
      <c r="B89" s="476">
        <v>4.0011200822522601E-3</v>
      </c>
      <c r="C89" s="476">
        <v>0</v>
      </c>
      <c r="D89" s="481" t="s">
        <v>247</v>
      </c>
      <c r="E89" s="482"/>
    </row>
    <row r="90" spans="1:5" x14ac:dyDescent="0.3">
      <c r="A90" s="623" t="s">
        <v>256</v>
      </c>
      <c r="B90" s="476">
        <v>1.1158283884020392E-3</v>
      </c>
      <c r="C90" s="476">
        <v>0</v>
      </c>
      <c r="D90" s="481" t="s">
        <v>247</v>
      </c>
      <c r="E90" s="482"/>
    </row>
    <row r="91" spans="1:5" x14ac:dyDescent="0.3">
      <c r="A91" s="623" t="s">
        <v>257</v>
      </c>
      <c r="B91" s="476">
        <v>8.8353855272309559E-2</v>
      </c>
      <c r="C91" s="476">
        <v>4.3109382200082464</v>
      </c>
      <c r="D91" s="477">
        <f>B91/C91</f>
        <v>2.0495272899582528E-2</v>
      </c>
      <c r="E91" s="480"/>
    </row>
    <row r="92" spans="1:5" x14ac:dyDescent="0.3">
      <c r="A92" s="623" t="s">
        <v>258</v>
      </c>
      <c r="B92" s="476">
        <v>0.29152872672778346</v>
      </c>
      <c r="C92" s="476">
        <v>2.6267153206145442</v>
      </c>
      <c r="D92" s="477">
        <f>B92/C92</f>
        <v>0.11098603812901112</v>
      </c>
      <c r="E92" s="480"/>
    </row>
    <row r="93" spans="1:5" x14ac:dyDescent="0.3">
      <c r="A93" s="623" t="s">
        <v>259</v>
      </c>
      <c r="B93" s="476">
        <v>1.8503880976140807E-2</v>
      </c>
      <c r="C93" s="476">
        <v>0</v>
      </c>
      <c r="D93" s="481" t="s">
        <v>247</v>
      </c>
      <c r="E93" s="482"/>
    </row>
    <row r="94" spans="1:5" x14ac:dyDescent="0.3">
      <c r="A94" s="623" t="s">
        <v>260</v>
      </c>
      <c r="B94" s="476">
        <v>0</v>
      </c>
      <c r="C94" s="476">
        <v>0</v>
      </c>
      <c r="D94" s="481" t="s">
        <v>247</v>
      </c>
      <c r="E94" s="482"/>
    </row>
    <row r="95" spans="1:5" x14ac:dyDescent="0.3">
      <c r="A95" s="623" t="s">
        <v>261</v>
      </c>
      <c r="B95" s="476">
        <v>0.25037447795560758</v>
      </c>
      <c r="C95" s="476">
        <v>0</v>
      </c>
      <c r="D95" s="481" t="s">
        <v>247</v>
      </c>
      <c r="E95" s="482"/>
    </row>
    <row r="96" spans="1:5" x14ac:dyDescent="0.3">
      <c r="A96" s="623" t="s">
        <v>262</v>
      </c>
      <c r="B96" s="476">
        <v>3.2812372527666299E-2</v>
      </c>
      <c r="C96" s="476">
        <v>13.780699447152744</v>
      </c>
      <c r="D96" s="477">
        <f>B96/C96</f>
        <v>2.3810382523396316E-3</v>
      </c>
      <c r="E96" s="480"/>
    </row>
    <row r="97" spans="5:5" x14ac:dyDescent="0.3">
      <c r="E97" s="483"/>
    </row>
  </sheetData>
  <sortState ref="J5:L75">
    <sortCondition descending="1" ref="K5:K75"/>
  </sortState>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7"/>
  <sheetViews>
    <sheetView zoomScale="85" zoomScaleNormal="85" workbookViewId="0">
      <selection activeCell="I5" sqref="I5:J17"/>
    </sheetView>
  </sheetViews>
  <sheetFormatPr defaultColWidth="8.85546875" defaultRowHeight="18.75" x14ac:dyDescent="0.3"/>
  <cols>
    <col min="1" max="1" width="30.42578125" style="5" customWidth="1"/>
    <col min="2" max="2" width="14.140625" style="7" bestFit="1" customWidth="1"/>
    <col min="3" max="3" width="16.28515625" style="7" bestFit="1" customWidth="1"/>
    <col min="4" max="4" width="15.28515625" style="7" customWidth="1"/>
    <col min="5" max="5" width="14.28515625" style="7" bestFit="1" customWidth="1"/>
    <col min="6" max="6" width="15.7109375" style="7" bestFit="1" customWidth="1"/>
    <col min="7" max="7" width="9.28515625" style="5" customWidth="1"/>
    <col min="8" max="8" width="8.85546875" style="1"/>
    <col min="9" max="9" width="25.5703125" style="1" bestFit="1" customWidth="1"/>
    <col min="10" max="16384" width="8.85546875" style="1"/>
  </cols>
  <sheetData>
    <row r="1" spans="1:10" ht="21" x14ac:dyDescent="0.35">
      <c r="A1" s="737" t="s">
        <v>485</v>
      </c>
      <c r="B1" s="10"/>
    </row>
    <row r="2" spans="1:10" ht="21" x14ac:dyDescent="0.35">
      <c r="A2" s="737"/>
      <c r="B2" s="10"/>
      <c r="D2" s="10"/>
      <c r="E2" s="6" t="s">
        <v>263</v>
      </c>
      <c r="F2" s="10"/>
    </row>
    <row r="3" spans="1:10" ht="21" x14ac:dyDescent="0.35">
      <c r="A3" s="737"/>
      <c r="B3" s="10"/>
      <c r="D3" s="6" t="s">
        <v>151</v>
      </c>
      <c r="E3" s="6" t="s">
        <v>481</v>
      </c>
      <c r="F3" s="683" t="s">
        <v>265</v>
      </c>
    </row>
    <row r="4" spans="1:10" ht="18" customHeight="1" x14ac:dyDescent="0.3">
      <c r="A4" s="389"/>
      <c r="B4" s="826" t="s">
        <v>155</v>
      </c>
      <c r="C4" s="6" t="s">
        <v>412</v>
      </c>
      <c r="D4" s="6" t="s">
        <v>479</v>
      </c>
      <c r="E4" s="6" t="s">
        <v>482</v>
      </c>
      <c r="F4" s="6" t="s">
        <v>477</v>
      </c>
      <c r="G4" s="836"/>
      <c r="I4" s="328"/>
    </row>
    <row r="5" spans="1:10" x14ac:dyDescent="0.3">
      <c r="A5" s="389"/>
      <c r="B5" s="826" t="s">
        <v>163</v>
      </c>
      <c r="C5" s="6" t="s">
        <v>411</v>
      </c>
      <c r="D5" s="6" t="s">
        <v>480</v>
      </c>
      <c r="E5" s="6" t="s">
        <v>483</v>
      </c>
      <c r="F5" s="6" t="s">
        <v>478</v>
      </c>
      <c r="G5" s="295" t="s">
        <v>156</v>
      </c>
      <c r="I5" s="1033"/>
      <c r="J5" s="1034" t="s">
        <v>156</v>
      </c>
    </row>
    <row r="6" spans="1:10" ht="19.5" thickBot="1" x14ac:dyDescent="0.35">
      <c r="A6" s="11" t="s">
        <v>8</v>
      </c>
      <c r="B6" s="827" t="s">
        <v>264</v>
      </c>
      <c r="C6" s="307" t="s">
        <v>265</v>
      </c>
      <c r="D6" s="307" t="s">
        <v>481</v>
      </c>
      <c r="E6" s="307" t="s">
        <v>484</v>
      </c>
      <c r="F6" s="307" t="s">
        <v>266</v>
      </c>
      <c r="G6" s="837" t="s">
        <v>6</v>
      </c>
      <c r="I6" s="1016" t="s">
        <v>8</v>
      </c>
      <c r="J6" s="1035" t="s">
        <v>6</v>
      </c>
    </row>
    <row r="7" spans="1:10" x14ac:dyDescent="0.3">
      <c r="A7" s="597" t="s">
        <v>18</v>
      </c>
      <c r="B7" s="828">
        <v>2007</v>
      </c>
      <c r="C7" s="829">
        <v>6</v>
      </c>
      <c r="D7" s="829"/>
      <c r="E7" s="829">
        <v>1</v>
      </c>
      <c r="F7" s="829">
        <v>3</v>
      </c>
      <c r="G7" s="838">
        <f t="shared" ref="G7:G38" si="0">SUM(C7:F7)</f>
        <v>10</v>
      </c>
      <c r="I7" s="1036" t="s">
        <v>18</v>
      </c>
      <c r="J7" s="1037">
        <v>10</v>
      </c>
    </row>
    <row r="8" spans="1:10" x14ac:dyDescent="0.3">
      <c r="A8" s="26" t="s">
        <v>251</v>
      </c>
      <c r="B8" s="830">
        <v>2001</v>
      </c>
      <c r="C8" s="831">
        <v>8</v>
      </c>
      <c r="D8" s="831"/>
      <c r="E8" s="831"/>
      <c r="F8" s="831"/>
      <c r="G8" s="839">
        <f t="shared" si="0"/>
        <v>8</v>
      </c>
      <c r="I8" s="1020" t="s">
        <v>251</v>
      </c>
      <c r="J8" s="1038">
        <v>8</v>
      </c>
    </row>
    <row r="9" spans="1:10" x14ac:dyDescent="0.3">
      <c r="A9" s="28" t="s">
        <v>19</v>
      </c>
      <c r="B9" s="830">
        <v>2005</v>
      </c>
      <c r="C9" s="831">
        <v>7</v>
      </c>
      <c r="D9" s="831"/>
      <c r="E9" s="831"/>
      <c r="F9" s="831"/>
      <c r="G9" s="839">
        <f t="shared" si="0"/>
        <v>7</v>
      </c>
      <c r="I9" s="1018" t="s">
        <v>19</v>
      </c>
      <c r="J9" s="1038">
        <v>7</v>
      </c>
    </row>
    <row r="10" spans="1:10" x14ac:dyDescent="0.3">
      <c r="A10" s="28" t="s">
        <v>17</v>
      </c>
      <c r="B10" s="830">
        <v>2005</v>
      </c>
      <c r="C10" s="831">
        <v>7</v>
      </c>
      <c r="D10" s="831"/>
      <c r="E10" s="831"/>
      <c r="F10" s="831"/>
      <c r="G10" s="839">
        <f t="shared" si="0"/>
        <v>7</v>
      </c>
      <c r="I10" s="1018" t="s">
        <v>17</v>
      </c>
      <c r="J10" s="1038">
        <v>7</v>
      </c>
    </row>
    <row r="11" spans="1:10" x14ac:dyDescent="0.3">
      <c r="A11" s="26" t="s">
        <v>26</v>
      </c>
      <c r="B11" s="830">
        <v>2009</v>
      </c>
      <c r="C11" s="831">
        <v>5</v>
      </c>
      <c r="D11" s="831"/>
      <c r="E11" s="831"/>
      <c r="F11" s="831">
        <v>2</v>
      </c>
      <c r="G11" s="839">
        <f t="shared" si="0"/>
        <v>7</v>
      </c>
      <c r="I11" s="1020" t="s">
        <v>26</v>
      </c>
      <c r="J11" s="1038">
        <v>7</v>
      </c>
    </row>
    <row r="12" spans="1:10" x14ac:dyDescent="0.3">
      <c r="A12" s="26" t="s">
        <v>74</v>
      </c>
      <c r="B12" s="830">
        <v>2007</v>
      </c>
      <c r="C12" s="831">
        <v>6</v>
      </c>
      <c r="D12" s="831"/>
      <c r="E12" s="831"/>
      <c r="F12" s="831"/>
      <c r="G12" s="839">
        <f t="shared" si="0"/>
        <v>6</v>
      </c>
      <c r="I12" s="1020" t="s">
        <v>74</v>
      </c>
      <c r="J12" s="1038">
        <v>6</v>
      </c>
    </row>
    <row r="13" spans="1:10" x14ac:dyDescent="0.3">
      <c r="A13" s="28" t="s">
        <v>56</v>
      </c>
      <c r="B13" s="830">
        <v>2009</v>
      </c>
      <c r="C13" s="831">
        <v>5</v>
      </c>
      <c r="D13" s="831"/>
      <c r="E13" s="831"/>
      <c r="F13" s="831"/>
      <c r="G13" s="839">
        <f t="shared" si="0"/>
        <v>5</v>
      </c>
      <c r="I13" s="1018" t="s">
        <v>56</v>
      </c>
      <c r="J13" s="1038">
        <v>5</v>
      </c>
    </row>
    <row r="14" spans="1:10" x14ac:dyDescent="0.3">
      <c r="A14" s="26" t="s">
        <v>295</v>
      </c>
      <c r="B14" s="830">
        <v>2009</v>
      </c>
      <c r="C14" s="831"/>
      <c r="D14" s="831">
        <v>2</v>
      </c>
      <c r="E14" s="831">
        <v>2</v>
      </c>
      <c r="F14" s="831">
        <v>1</v>
      </c>
      <c r="G14" s="839">
        <f t="shared" si="0"/>
        <v>5</v>
      </c>
      <c r="I14" s="1020" t="s">
        <v>295</v>
      </c>
      <c r="J14" s="1038">
        <v>5</v>
      </c>
    </row>
    <row r="15" spans="1:10" x14ac:dyDescent="0.3">
      <c r="A15" s="28" t="s">
        <v>59</v>
      </c>
      <c r="B15" s="830">
        <v>2009</v>
      </c>
      <c r="C15" s="831">
        <v>5</v>
      </c>
      <c r="D15" s="831"/>
      <c r="E15" s="831"/>
      <c r="F15" s="831"/>
      <c r="G15" s="839">
        <f t="shared" si="0"/>
        <v>5</v>
      </c>
      <c r="I15" s="1018" t="s">
        <v>59</v>
      </c>
      <c r="J15" s="1038">
        <v>5</v>
      </c>
    </row>
    <row r="16" spans="1:10" x14ac:dyDescent="0.3">
      <c r="A16" s="26" t="s">
        <v>25</v>
      </c>
      <c r="B16" s="830">
        <v>2007</v>
      </c>
      <c r="C16" s="831"/>
      <c r="D16" s="831">
        <v>2</v>
      </c>
      <c r="E16" s="831">
        <v>2</v>
      </c>
      <c r="F16" s="831"/>
      <c r="G16" s="839">
        <f t="shared" si="0"/>
        <v>4</v>
      </c>
      <c r="I16" s="1020" t="s">
        <v>25</v>
      </c>
      <c r="J16" s="1038">
        <v>4</v>
      </c>
    </row>
    <row r="17" spans="1:10" x14ac:dyDescent="0.3">
      <c r="A17" s="28" t="s">
        <v>61</v>
      </c>
      <c r="B17" s="830">
        <v>2013</v>
      </c>
      <c r="C17" s="831"/>
      <c r="D17" s="831"/>
      <c r="E17" s="831"/>
      <c r="F17" s="831"/>
      <c r="G17" s="840">
        <f t="shared" si="0"/>
        <v>0</v>
      </c>
      <c r="I17" s="1018" t="s">
        <v>579</v>
      </c>
      <c r="J17" s="1038">
        <f t="shared" ref="J17" si="1">SUM(F17:I17)</f>
        <v>0</v>
      </c>
    </row>
    <row r="18" spans="1:10" x14ac:dyDescent="0.3">
      <c r="A18" s="28" t="s">
        <v>53</v>
      </c>
      <c r="B18" s="830"/>
      <c r="C18" s="831"/>
      <c r="D18" s="831"/>
      <c r="E18" s="831"/>
      <c r="F18" s="831"/>
      <c r="G18" s="840">
        <f t="shared" si="0"/>
        <v>0</v>
      </c>
      <c r="I18" s="1032"/>
    </row>
    <row r="19" spans="1:10" x14ac:dyDescent="0.3">
      <c r="A19" s="28" t="s">
        <v>63</v>
      </c>
      <c r="B19" s="830"/>
      <c r="C19" s="831"/>
      <c r="D19" s="831"/>
      <c r="E19" s="831"/>
      <c r="F19" s="831"/>
      <c r="G19" s="840">
        <f t="shared" si="0"/>
        <v>0</v>
      </c>
    </row>
    <row r="20" spans="1:10" x14ac:dyDescent="0.3">
      <c r="A20" s="28" t="s">
        <v>32</v>
      </c>
      <c r="B20" s="830"/>
      <c r="C20" s="831"/>
      <c r="D20" s="831"/>
      <c r="E20" s="831"/>
      <c r="F20" s="831"/>
      <c r="G20" s="840">
        <f t="shared" si="0"/>
        <v>0</v>
      </c>
    </row>
    <row r="21" spans="1:10" x14ac:dyDescent="0.3">
      <c r="A21" s="26" t="s">
        <v>13</v>
      </c>
      <c r="B21" s="830"/>
      <c r="C21" s="831"/>
      <c r="D21" s="831"/>
      <c r="E21" s="831"/>
      <c r="F21" s="831"/>
      <c r="G21" s="840">
        <f t="shared" si="0"/>
        <v>0</v>
      </c>
    </row>
    <row r="22" spans="1:10" x14ac:dyDescent="0.3">
      <c r="A22" s="28" t="s">
        <v>33</v>
      </c>
      <c r="B22" s="830">
        <v>2011</v>
      </c>
      <c r="C22" s="831"/>
      <c r="D22" s="831"/>
      <c r="E22" s="831"/>
      <c r="F22" s="831"/>
      <c r="G22" s="840">
        <f t="shared" si="0"/>
        <v>0</v>
      </c>
    </row>
    <row r="23" spans="1:10" x14ac:dyDescent="0.3">
      <c r="A23" s="26" t="s">
        <v>306</v>
      </c>
      <c r="B23" s="832">
        <v>2015</v>
      </c>
      <c r="C23" s="831"/>
      <c r="D23" s="831"/>
      <c r="E23" s="831"/>
      <c r="F23" s="831"/>
      <c r="G23" s="840">
        <f t="shared" si="0"/>
        <v>0</v>
      </c>
    </row>
    <row r="24" spans="1:10" x14ac:dyDescent="0.3">
      <c r="A24" s="28" t="s">
        <v>22</v>
      </c>
      <c r="B24" s="830">
        <v>2013</v>
      </c>
      <c r="C24" s="831"/>
      <c r="D24" s="831"/>
      <c r="E24" s="831"/>
      <c r="F24" s="831"/>
      <c r="G24" s="840">
        <f t="shared" si="0"/>
        <v>0</v>
      </c>
    </row>
    <row r="25" spans="1:10" x14ac:dyDescent="0.3">
      <c r="A25" s="28" t="s">
        <v>66</v>
      </c>
      <c r="B25" s="830"/>
      <c r="C25" s="831"/>
      <c r="D25" s="831"/>
      <c r="E25" s="831"/>
      <c r="F25" s="831"/>
      <c r="G25" s="840">
        <f t="shared" si="0"/>
        <v>0</v>
      </c>
    </row>
    <row r="26" spans="1:10" x14ac:dyDescent="0.3">
      <c r="A26" s="28" t="s">
        <v>24</v>
      </c>
      <c r="B26" s="830"/>
      <c r="C26" s="831"/>
      <c r="D26" s="831"/>
      <c r="E26" s="831"/>
      <c r="F26" s="831"/>
      <c r="G26" s="840">
        <f t="shared" si="0"/>
        <v>0</v>
      </c>
    </row>
    <row r="27" spans="1:10" x14ac:dyDescent="0.3">
      <c r="A27" s="28" t="s">
        <v>64</v>
      </c>
      <c r="B27" s="830"/>
      <c r="C27" s="831"/>
      <c r="D27" s="831"/>
      <c r="E27" s="831"/>
      <c r="F27" s="831"/>
      <c r="G27" s="840">
        <f t="shared" si="0"/>
        <v>0</v>
      </c>
    </row>
    <row r="28" spans="1:10" x14ac:dyDescent="0.3">
      <c r="A28" s="26" t="s">
        <v>296</v>
      </c>
      <c r="B28" s="830">
        <v>2005</v>
      </c>
      <c r="C28" s="831"/>
      <c r="D28" s="831"/>
      <c r="E28" s="831"/>
      <c r="F28" s="831"/>
      <c r="G28" s="840">
        <f t="shared" si="0"/>
        <v>0</v>
      </c>
    </row>
    <row r="29" spans="1:10" x14ac:dyDescent="0.3">
      <c r="A29" s="26" t="s">
        <v>48</v>
      </c>
      <c r="B29" s="832">
        <v>2015</v>
      </c>
      <c r="C29" s="831"/>
      <c r="D29" s="831"/>
      <c r="E29" s="831"/>
      <c r="F29" s="831"/>
      <c r="G29" s="840">
        <f t="shared" si="0"/>
        <v>0</v>
      </c>
    </row>
    <row r="30" spans="1:10" x14ac:dyDescent="0.3">
      <c r="A30" s="26" t="s">
        <v>319</v>
      </c>
      <c r="B30" s="832">
        <v>2015</v>
      </c>
      <c r="C30" s="831"/>
      <c r="D30" s="831"/>
      <c r="E30" s="831"/>
      <c r="F30" s="831"/>
      <c r="G30" s="840">
        <f t="shared" si="0"/>
        <v>0</v>
      </c>
    </row>
    <row r="31" spans="1:10" x14ac:dyDescent="0.3">
      <c r="A31" s="28" t="s">
        <v>35</v>
      </c>
      <c r="B31" s="833">
        <v>2013</v>
      </c>
      <c r="C31" s="831"/>
      <c r="D31" s="831"/>
      <c r="E31" s="831"/>
      <c r="F31" s="831"/>
      <c r="G31" s="840">
        <f t="shared" si="0"/>
        <v>0</v>
      </c>
    </row>
    <row r="32" spans="1:10" x14ac:dyDescent="0.3">
      <c r="A32" s="28" t="s">
        <v>20</v>
      </c>
      <c r="B32" s="830">
        <v>2013</v>
      </c>
      <c r="C32" s="831"/>
      <c r="D32" s="831"/>
      <c r="E32" s="831"/>
      <c r="F32" s="831"/>
      <c r="G32" s="840">
        <f t="shared" si="0"/>
        <v>0</v>
      </c>
    </row>
    <row r="33" spans="1:7" x14ac:dyDescent="0.3">
      <c r="A33" s="26" t="s">
        <v>304</v>
      </c>
      <c r="B33" s="830">
        <v>2013</v>
      </c>
      <c r="C33" s="831"/>
      <c r="D33" s="831"/>
      <c r="E33" s="831"/>
      <c r="F33" s="831"/>
      <c r="G33" s="840">
        <f t="shared" si="0"/>
        <v>0</v>
      </c>
    </row>
    <row r="34" spans="1:7" x14ac:dyDescent="0.3">
      <c r="A34" s="28" t="s">
        <v>68</v>
      </c>
      <c r="B34" s="830"/>
      <c r="C34" s="831"/>
      <c r="D34" s="831"/>
      <c r="E34" s="831"/>
      <c r="F34" s="831"/>
      <c r="G34" s="840">
        <f t="shared" si="0"/>
        <v>0</v>
      </c>
    </row>
    <row r="35" spans="1:7" x14ac:dyDescent="0.3">
      <c r="A35" s="26" t="s">
        <v>44</v>
      </c>
      <c r="B35" s="832">
        <v>2015</v>
      </c>
      <c r="C35" s="831"/>
      <c r="D35" s="831"/>
      <c r="E35" s="831"/>
      <c r="F35" s="831"/>
      <c r="G35" s="840">
        <f t="shared" si="0"/>
        <v>0</v>
      </c>
    </row>
    <row r="36" spans="1:7" x14ac:dyDescent="0.3">
      <c r="A36" s="26" t="s">
        <v>14</v>
      </c>
      <c r="B36" s="830">
        <v>2011</v>
      </c>
      <c r="C36" s="831"/>
      <c r="D36" s="831"/>
      <c r="E36" s="831"/>
      <c r="F36" s="831"/>
      <c r="G36" s="840">
        <f t="shared" si="0"/>
        <v>0</v>
      </c>
    </row>
    <row r="37" spans="1:7" x14ac:dyDescent="0.3">
      <c r="A37" s="26" t="s">
        <v>50</v>
      </c>
      <c r="B37" s="830">
        <v>2013</v>
      </c>
      <c r="C37" s="831"/>
      <c r="D37" s="831"/>
      <c r="E37" s="831"/>
      <c r="F37" s="831"/>
      <c r="G37" s="840">
        <f t="shared" si="0"/>
        <v>0</v>
      </c>
    </row>
    <row r="38" spans="1:7" x14ac:dyDescent="0.3">
      <c r="A38" s="28" t="s">
        <v>45</v>
      </c>
      <c r="B38" s="830"/>
      <c r="C38" s="831"/>
      <c r="D38" s="831"/>
      <c r="E38" s="831"/>
      <c r="F38" s="831"/>
      <c r="G38" s="840">
        <f t="shared" si="0"/>
        <v>0</v>
      </c>
    </row>
    <row r="39" spans="1:7" x14ac:dyDescent="0.3">
      <c r="A39" s="28" t="s">
        <v>70</v>
      </c>
      <c r="B39" s="830"/>
      <c r="C39" s="831"/>
      <c r="D39" s="831"/>
      <c r="E39" s="831"/>
      <c r="F39" s="831"/>
      <c r="G39" s="840">
        <f t="shared" ref="G39:G70" si="2">SUM(C39:F39)</f>
        <v>0</v>
      </c>
    </row>
    <row r="40" spans="1:7" x14ac:dyDescent="0.3">
      <c r="A40" s="28" t="s">
        <v>39</v>
      </c>
      <c r="B40" s="830"/>
      <c r="C40" s="831"/>
      <c r="D40" s="831"/>
      <c r="E40" s="831"/>
      <c r="F40" s="831"/>
      <c r="G40" s="840">
        <f t="shared" si="2"/>
        <v>0</v>
      </c>
    </row>
    <row r="41" spans="1:7" x14ac:dyDescent="0.3">
      <c r="A41" s="28" t="s">
        <v>62</v>
      </c>
      <c r="B41" s="830"/>
      <c r="C41" s="831"/>
      <c r="D41" s="831"/>
      <c r="E41" s="831"/>
      <c r="F41" s="831"/>
      <c r="G41" s="840">
        <f t="shared" si="2"/>
        <v>0</v>
      </c>
    </row>
    <row r="42" spans="1:7" x14ac:dyDescent="0.3">
      <c r="A42" s="28" t="s">
        <v>38</v>
      </c>
      <c r="B42" s="830">
        <v>2011</v>
      </c>
      <c r="C42" s="831"/>
      <c r="D42" s="831"/>
      <c r="E42" s="831"/>
      <c r="F42" s="831"/>
      <c r="G42" s="840">
        <f t="shared" si="2"/>
        <v>0</v>
      </c>
    </row>
    <row r="43" spans="1:7" x14ac:dyDescent="0.3">
      <c r="A43" s="28" t="s">
        <v>51</v>
      </c>
      <c r="B43" s="830"/>
      <c r="C43" s="831"/>
      <c r="D43" s="831"/>
      <c r="E43" s="831"/>
      <c r="F43" s="831"/>
      <c r="G43" s="840">
        <f t="shared" si="2"/>
        <v>0</v>
      </c>
    </row>
    <row r="44" spans="1:7" x14ac:dyDescent="0.3">
      <c r="A44" s="28" t="s">
        <v>29</v>
      </c>
      <c r="B44" s="832">
        <v>2015</v>
      </c>
      <c r="C44" s="831"/>
      <c r="D44" s="831"/>
      <c r="E44" s="831"/>
      <c r="F44" s="831"/>
      <c r="G44" s="840">
        <f t="shared" si="2"/>
        <v>0</v>
      </c>
    </row>
    <row r="45" spans="1:7" x14ac:dyDescent="0.3">
      <c r="A45" s="28" t="s">
        <v>34</v>
      </c>
      <c r="B45" s="830"/>
      <c r="C45" s="831"/>
      <c r="D45" s="831"/>
      <c r="E45" s="831"/>
      <c r="F45" s="831"/>
      <c r="G45" s="840">
        <f t="shared" si="2"/>
        <v>0</v>
      </c>
    </row>
    <row r="46" spans="1:7" x14ac:dyDescent="0.3">
      <c r="A46" s="28" t="s">
        <v>43</v>
      </c>
      <c r="B46" s="830"/>
      <c r="C46" s="831"/>
      <c r="D46" s="831"/>
      <c r="E46" s="831"/>
      <c r="F46" s="831"/>
      <c r="G46" s="840">
        <f t="shared" si="2"/>
        <v>0</v>
      </c>
    </row>
    <row r="47" spans="1:7" x14ac:dyDescent="0.3">
      <c r="A47" s="29" t="s">
        <v>21</v>
      </c>
      <c r="B47" s="830">
        <v>2007</v>
      </c>
      <c r="C47" s="831"/>
      <c r="D47" s="831"/>
      <c r="E47" s="831"/>
      <c r="F47" s="831"/>
      <c r="G47" s="840">
        <f t="shared" si="2"/>
        <v>0</v>
      </c>
    </row>
    <row r="48" spans="1:7" x14ac:dyDescent="0.3">
      <c r="A48" s="26" t="s">
        <v>292</v>
      </c>
      <c r="B48" s="830">
        <v>2013</v>
      </c>
      <c r="C48" s="831"/>
      <c r="D48" s="831"/>
      <c r="E48" s="831"/>
      <c r="F48" s="831"/>
      <c r="G48" s="840">
        <f t="shared" si="2"/>
        <v>0</v>
      </c>
    </row>
    <row r="49" spans="1:7" x14ac:dyDescent="0.3">
      <c r="A49" s="28" t="s">
        <v>28</v>
      </c>
      <c r="B49" s="830"/>
      <c r="C49" s="831"/>
      <c r="D49" s="831"/>
      <c r="E49" s="831"/>
      <c r="F49" s="831"/>
      <c r="G49" s="840">
        <f t="shared" si="2"/>
        <v>0</v>
      </c>
    </row>
    <row r="50" spans="1:7" x14ac:dyDescent="0.3">
      <c r="A50" s="26" t="s">
        <v>305</v>
      </c>
      <c r="B50" s="830"/>
      <c r="C50" s="831"/>
      <c r="D50" s="831"/>
      <c r="E50" s="831"/>
      <c r="F50" s="831"/>
      <c r="G50" s="840">
        <f t="shared" si="2"/>
        <v>0</v>
      </c>
    </row>
    <row r="51" spans="1:7" x14ac:dyDescent="0.3">
      <c r="A51" s="26" t="s">
        <v>52</v>
      </c>
      <c r="B51" s="830">
        <v>2011</v>
      </c>
      <c r="C51" s="831"/>
      <c r="D51" s="831"/>
      <c r="E51" s="831"/>
      <c r="F51" s="831"/>
      <c r="G51" s="840">
        <f t="shared" si="2"/>
        <v>0</v>
      </c>
    </row>
    <row r="52" spans="1:7" x14ac:dyDescent="0.3">
      <c r="A52" s="28" t="s">
        <v>27</v>
      </c>
      <c r="B52" s="830">
        <v>2013</v>
      </c>
      <c r="C52" s="831"/>
      <c r="D52" s="831"/>
      <c r="E52" s="831"/>
      <c r="F52" s="831"/>
      <c r="G52" s="840">
        <f t="shared" si="2"/>
        <v>0</v>
      </c>
    </row>
    <row r="53" spans="1:7" x14ac:dyDescent="0.3">
      <c r="A53" s="26" t="s">
        <v>16</v>
      </c>
      <c r="B53" s="832">
        <v>2015</v>
      </c>
      <c r="C53" s="831"/>
      <c r="D53" s="831"/>
      <c r="E53" s="831"/>
      <c r="F53" s="831"/>
      <c r="G53" s="840">
        <f t="shared" si="2"/>
        <v>0</v>
      </c>
    </row>
    <row r="54" spans="1:7" x14ac:dyDescent="0.3">
      <c r="A54" s="28" t="s">
        <v>23</v>
      </c>
      <c r="B54" s="830"/>
      <c r="C54" s="831"/>
      <c r="D54" s="831"/>
      <c r="E54" s="831"/>
      <c r="F54" s="831"/>
      <c r="G54" s="840">
        <f t="shared" si="2"/>
        <v>0</v>
      </c>
    </row>
    <row r="55" spans="1:7" x14ac:dyDescent="0.3">
      <c r="A55" s="28" t="s">
        <v>58</v>
      </c>
      <c r="B55" s="830"/>
      <c r="C55" s="831"/>
      <c r="D55" s="831"/>
      <c r="E55" s="831"/>
      <c r="F55" s="831"/>
      <c r="G55" s="840">
        <f t="shared" si="2"/>
        <v>0</v>
      </c>
    </row>
    <row r="56" spans="1:7" x14ac:dyDescent="0.3">
      <c r="A56" s="28" t="s">
        <v>71</v>
      </c>
      <c r="B56" s="830"/>
      <c r="C56" s="831"/>
      <c r="D56" s="831"/>
      <c r="E56" s="831"/>
      <c r="F56" s="831"/>
      <c r="G56" s="840">
        <f t="shared" si="2"/>
        <v>0</v>
      </c>
    </row>
    <row r="57" spans="1:7" x14ac:dyDescent="0.3">
      <c r="A57" s="28" t="s">
        <v>30</v>
      </c>
      <c r="B57" s="830">
        <v>2013</v>
      </c>
      <c r="C57" s="831"/>
      <c r="D57" s="831"/>
      <c r="E57" s="831"/>
      <c r="F57" s="831"/>
      <c r="G57" s="840">
        <f t="shared" si="2"/>
        <v>0</v>
      </c>
    </row>
    <row r="58" spans="1:7" x14ac:dyDescent="0.3">
      <c r="A58" s="28" t="s">
        <v>60</v>
      </c>
      <c r="B58" s="830"/>
      <c r="C58" s="831"/>
      <c r="D58" s="831"/>
      <c r="E58" s="831"/>
      <c r="F58" s="831"/>
      <c r="G58" s="840">
        <f t="shared" si="2"/>
        <v>0</v>
      </c>
    </row>
    <row r="59" spans="1:7" x14ac:dyDescent="0.3">
      <c r="A59" s="28" t="s">
        <v>69</v>
      </c>
      <c r="B59" s="830"/>
      <c r="C59" s="831"/>
      <c r="D59" s="831"/>
      <c r="E59" s="831"/>
      <c r="F59" s="831"/>
      <c r="G59" s="840">
        <f t="shared" si="2"/>
        <v>0</v>
      </c>
    </row>
    <row r="60" spans="1:7" x14ac:dyDescent="0.3">
      <c r="A60" s="28" t="s">
        <v>54</v>
      </c>
      <c r="B60" s="830"/>
      <c r="C60" s="831"/>
      <c r="D60" s="831"/>
      <c r="E60" s="831"/>
      <c r="F60" s="831"/>
      <c r="G60" s="840">
        <f t="shared" si="2"/>
        <v>0</v>
      </c>
    </row>
    <row r="61" spans="1:7" x14ac:dyDescent="0.3">
      <c r="A61" s="28" t="s">
        <v>47</v>
      </c>
      <c r="B61" s="830">
        <v>2013</v>
      </c>
      <c r="C61" s="831"/>
      <c r="D61" s="831"/>
      <c r="E61" s="831"/>
      <c r="F61" s="831"/>
      <c r="G61" s="840">
        <f t="shared" si="2"/>
        <v>0</v>
      </c>
    </row>
    <row r="62" spans="1:7" x14ac:dyDescent="0.3">
      <c r="A62" s="29" t="s">
        <v>291</v>
      </c>
      <c r="B62" s="832">
        <v>2015</v>
      </c>
      <c r="C62" s="831"/>
      <c r="D62" s="831"/>
      <c r="E62" s="831"/>
      <c r="F62" s="831"/>
      <c r="G62" s="840">
        <f t="shared" si="2"/>
        <v>0</v>
      </c>
    </row>
    <row r="63" spans="1:7" x14ac:dyDescent="0.3">
      <c r="A63" s="28" t="s">
        <v>49</v>
      </c>
      <c r="B63" s="830"/>
      <c r="C63" s="831"/>
      <c r="D63" s="831"/>
      <c r="E63" s="831"/>
      <c r="F63" s="831"/>
      <c r="G63" s="840">
        <f t="shared" si="2"/>
        <v>0</v>
      </c>
    </row>
    <row r="64" spans="1:7" x14ac:dyDescent="0.3">
      <c r="A64" s="28" t="s">
        <v>67</v>
      </c>
      <c r="B64" s="830">
        <v>2013</v>
      </c>
      <c r="C64" s="831"/>
      <c r="D64" s="831"/>
      <c r="E64" s="831"/>
      <c r="F64" s="831"/>
      <c r="G64" s="840">
        <f t="shared" si="2"/>
        <v>0</v>
      </c>
    </row>
    <row r="65" spans="1:7" x14ac:dyDescent="0.3">
      <c r="A65" s="28" t="s">
        <v>42</v>
      </c>
      <c r="B65" s="830"/>
      <c r="C65" s="831"/>
      <c r="D65" s="831"/>
      <c r="E65" s="831"/>
      <c r="F65" s="831"/>
      <c r="G65" s="840">
        <f t="shared" si="2"/>
        <v>0</v>
      </c>
    </row>
    <row r="66" spans="1:7" x14ac:dyDescent="0.3">
      <c r="A66" s="26" t="s">
        <v>293</v>
      </c>
      <c r="B66" s="830">
        <v>2013</v>
      </c>
      <c r="C66" s="831"/>
      <c r="D66" s="831"/>
      <c r="E66" s="831"/>
      <c r="F66" s="831"/>
      <c r="G66" s="840">
        <f t="shared" si="2"/>
        <v>0</v>
      </c>
    </row>
    <row r="67" spans="1:7" x14ac:dyDescent="0.3">
      <c r="A67" s="28" t="s">
        <v>72</v>
      </c>
      <c r="B67" s="830"/>
      <c r="C67" s="831"/>
      <c r="D67" s="831"/>
      <c r="E67" s="831"/>
      <c r="F67" s="831"/>
      <c r="G67" s="840">
        <f t="shared" si="2"/>
        <v>0</v>
      </c>
    </row>
    <row r="68" spans="1:7" x14ac:dyDescent="0.3">
      <c r="A68" s="28" t="s">
        <v>41</v>
      </c>
      <c r="B68" s="830"/>
      <c r="C68" s="831"/>
      <c r="D68" s="831"/>
      <c r="E68" s="831"/>
      <c r="F68" s="831"/>
      <c r="G68" s="840">
        <f t="shared" si="2"/>
        <v>0</v>
      </c>
    </row>
    <row r="69" spans="1:7" x14ac:dyDescent="0.3">
      <c r="A69" s="28" t="s">
        <v>55</v>
      </c>
      <c r="B69" s="830">
        <v>2011</v>
      </c>
      <c r="C69" s="831"/>
      <c r="D69" s="831"/>
      <c r="E69" s="831"/>
      <c r="F69" s="831"/>
      <c r="G69" s="840">
        <f t="shared" si="2"/>
        <v>0</v>
      </c>
    </row>
    <row r="70" spans="1:7" x14ac:dyDescent="0.3">
      <c r="A70" s="28" t="s">
        <v>40</v>
      </c>
      <c r="B70" s="830"/>
      <c r="C70" s="831"/>
      <c r="D70" s="831"/>
      <c r="E70" s="831"/>
      <c r="F70" s="831"/>
      <c r="G70" s="840">
        <f t="shared" si="2"/>
        <v>0</v>
      </c>
    </row>
    <row r="71" spans="1:7" x14ac:dyDescent="0.3">
      <c r="A71" s="26" t="s">
        <v>57</v>
      </c>
      <c r="B71" s="830">
        <v>2005</v>
      </c>
      <c r="C71" s="831"/>
      <c r="D71" s="831"/>
      <c r="E71" s="831"/>
      <c r="F71" s="831"/>
      <c r="G71" s="840">
        <f t="shared" ref="G71:G77" si="3">SUM(C71:F71)</f>
        <v>0</v>
      </c>
    </row>
    <row r="72" spans="1:7" x14ac:dyDescent="0.3">
      <c r="A72" s="28" t="s">
        <v>31</v>
      </c>
      <c r="B72" s="830"/>
      <c r="C72" s="831"/>
      <c r="D72" s="831"/>
      <c r="E72" s="831"/>
      <c r="F72" s="831"/>
      <c r="G72" s="840">
        <f t="shared" si="3"/>
        <v>0</v>
      </c>
    </row>
    <row r="73" spans="1:7" x14ac:dyDescent="0.3">
      <c r="A73" s="28" t="s">
        <v>73</v>
      </c>
      <c r="B73" s="830">
        <v>2013</v>
      </c>
      <c r="C73" s="831"/>
      <c r="D73" s="831"/>
      <c r="E73" s="831"/>
      <c r="F73" s="831"/>
      <c r="G73" s="840">
        <f t="shared" si="3"/>
        <v>0</v>
      </c>
    </row>
    <row r="74" spans="1:7" x14ac:dyDescent="0.3">
      <c r="A74" s="28" t="s">
        <v>46</v>
      </c>
      <c r="B74" s="830"/>
      <c r="C74" s="831"/>
      <c r="D74" s="831"/>
      <c r="E74" s="831"/>
      <c r="F74" s="831"/>
      <c r="G74" s="840">
        <f t="shared" si="3"/>
        <v>0</v>
      </c>
    </row>
    <row r="75" spans="1:7" x14ac:dyDescent="0.3">
      <c r="A75" s="28" t="s">
        <v>37</v>
      </c>
      <c r="B75" s="830"/>
      <c r="C75" s="831"/>
      <c r="D75" s="831"/>
      <c r="E75" s="831"/>
      <c r="F75" s="831"/>
      <c r="G75" s="840">
        <f t="shared" si="3"/>
        <v>0</v>
      </c>
    </row>
    <row r="76" spans="1:7" x14ac:dyDescent="0.3">
      <c r="A76" s="26" t="s">
        <v>36</v>
      </c>
      <c r="B76" s="832">
        <v>2015</v>
      </c>
      <c r="C76" s="831"/>
      <c r="D76" s="831"/>
      <c r="E76" s="831"/>
      <c r="F76" s="831"/>
      <c r="G76" s="840">
        <f t="shared" si="3"/>
        <v>0</v>
      </c>
    </row>
    <row r="77" spans="1:7" ht="19.5" thickBot="1" x14ac:dyDescent="0.35">
      <c r="A77" s="34" t="s">
        <v>65</v>
      </c>
      <c r="B77" s="834"/>
      <c r="C77" s="835"/>
      <c r="D77" s="835"/>
      <c r="E77" s="835"/>
      <c r="F77" s="835"/>
      <c r="G77" s="1007">
        <f t="shared" si="3"/>
        <v>0</v>
      </c>
    </row>
  </sheetData>
  <sortState ref="A7:G77">
    <sortCondition descending="1" ref="G7"/>
  </sortState>
  <conditionalFormatting sqref="B7:B77">
    <cfRule type="colorScale" priority="1">
      <colorScale>
        <cfvo type="min"/>
        <cfvo type="percentile" val="50"/>
        <cfvo type="max"/>
        <color rgb="FFF8696B"/>
        <color rgb="FFFFEB84"/>
        <color rgb="FF63BE7B"/>
      </colorScale>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7"/>
  <sheetViews>
    <sheetView zoomScale="70" zoomScaleNormal="70" workbookViewId="0">
      <pane xSplit="1" ySplit="4" topLeftCell="G5" activePane="bottomRight" state="frozen"/>
      <selection activeCell="N7" sqref="N7"/>
      <selection pane="topRight" activeCell="N7" sqref="N7"/>
      <selection pane="bottomLeft" activeCell="N7" sqref="N7"/>
      <selection pane="bottomRight" activeCell="Q28" sqref="Q28"/>
    </sheetView>
  </sheetViews>
  <sheetFormatPr defaultColWidth="8.85546875" defaultRowHeight="18.75" x14ac:dyDescent="0.3"/>
  <cols>
    <col min="1" max="1" width="31.42578125" style="5" customWidth="1"/>
    <col min="2" max="2" width="6.85546875" style="44" customWidth="1"/>
    <col min="3" max="3" width="13.7109375" style="7" customWidth="1"/>
    <col min="4" max="4" width="9" style="1" customWidth="1"/>
    <col min="5" max="5" width="8.28515625" style="487" customWidth="1"/>
    <col min="6" max="6" width="8.85546875" style="333"/>
    <col min="7" max="7" width="12.140625" style="7" customWidth="1"/>
    <col min="8" max="8" width="8.7109375" style="7" customWidth="1"/>
    <col min="9" max="9" width="9.7109375" style="1" customWidth="1"/>
    <col min="10" max="10" width="13.7109375" style="5" customWidth="1"/>
    <col min="11" max="11" width="10.5703125" style="7" customWidth="1"/>
    <col min="12" max="12" width="7.7109375" style="427" customWidth="1"/>
    <col min="13" max="14" width="8.85546875" style="1"/>
    <col min="15" max="15" width="10.28515625" bestFit="1" customWidth="1"/>
    <col min="16" max="16" width="9.140625"/>
    <col min="17" max="20" width="8.85546875" style="1"/>
    <col min="21" max="21" width="11.7109375" style="1" customWidth="1"/>
    <col min="22" max="22" width="11.28515625" style="7" customWidth="1"/>
    <col min="23" max="23" width="8.85546875" style="1"/>
    <col min="24" max="24" width="11.42578125" style="427" customWidth="1"/>
    <col min="25" max="25" width="12" style="427" customWidth="1"/>
    <col min="26" max="26" width="9.140625" style="228" customWidth="1"/>
    <col min="27" max="27" width="9.140625" style="7" customWidth="1"/>
    <col min="28" max="28" width="9.140625" style="486" customWidth="1"/>
    <col min="29" max="29" width="9.140625" style="487" customWidth="1"/>
    <col min="30" max="30" width="9.140625" style="488" customWidth="1"/>
    <col min="31" max="31" width="8.85546875" style="1"/>
    <col min="32" max="32" width="19.28515625" style="1" customWidth="1"/>
    <col min="33" max="33" width="7.42578125" style="1" customWidth="1"/>
    <col min="34" max="36" width="19.28515625" style="1" bestFit="1" customWidth="1"/>
    <col min="37" max="37" width="13.140625" style="1" bestFit="1" customWidth="1"/>
    <col min="38" max="41" width="8.85546875" style="1"/>
    <col min="42" max="42" width="9.140625" customWidth="1"/>
    <col min="43" max="16384" width="8.85546875" style="1"/>
  </cols>
  <sheetData>
    <row r="1" spans="1:45" ht="24.6" customHeight="1" x14ac:dyDescent="0.3">
      <c r="A1" s="5" t="s">
        <v>267</v>
      </c>
      <c r="D1" s="328"/>
      <c r="E1" s="485"/>
      <c r="F1" s="330"/>
      <c r="G1" s="329"/>
      <c r="H1" s="329"/>
      <c r="I1" s="571"/>
      <c r="J1" s="520" t="s">
        <v>417</v>
      </c>
      <c r="M1" s="257"/>
      <c r="N1" s="585">
        <v>4</v>
      </c>
      <c r="O1" s="124" t="s">
        <v>377</v>
      </c>
      <c r="P1" s="1"/>
    </row>
    <row r="2" spans="1:45" x14ac:dyDescent="0.3">
      <c r="E2" s="489" t="s">
        <v>414</v>
      </c>
      <c r="F2" s="490"/>
      <c r="G2" s="2"/>
      <c r="H2" s="2"/>
      <c r="I2" s="258"/>
      <c r="J2" s="520" t="s">
        <v>318</v>
      </c>
      <c r="M2" s="257"/>
      <c r="N2" s="626"/>
      <c r="O2" s="124"/>
      <c r="P2" s="1"/>
      <c r="U2" s="2" t="s">
        <v>413</v>
      </c>
      <c r="V2" s="2"/>
      <c r="X2" s="4" t="s">
        <v>268</v>
      </c>
      <c r="Y2" s="491"/>
      <c r="Z2" s="491"/>
      <c r="AA2" s="491"/>
      <c r="AB2" s="492"/>
      <c r="AC2" s="493"/>
      <c r="AD2" s="494"/>
    </row>
    <row r="3" spans="1:45" ht="16.899999999999999" customHeight="1" x14ac:dyDescent="0.3">
      <c r="A3" s="389"/>
      <c r="B3" s="495"/>
      <c r="C3" s="228"/>
      <c r="D3" s="496"/>
      <c r="E3" s="497"/>
      <c r="F3" s="498">
        <v>9</v>
      </c>
      <c r="G3" s="499"/>
      <c r="H3" s="499" t="s">
        <v>269</v>
      </c>
      <c r="I3" s="500"/>
      <c r="J3" s="299" t="s">
        <v>415</v>
      </c>
      <c r="K3" s="228"/>
      <c r="L3" s="501"/>
      <c r="M3" s="257"/>
      <c r="N3" s="540" t="s">
        <v>378</v>
      </c>
      <c r="O3" s="1"/>
      <c r="P3" s="1"/>
      <c r="R3" s="330"/>
      <c r="U3" s="7">
        <v>2015</v>
      </c>
      <c r="X3" s="502"/>
      <c r="Y3" s="501"/>
      <c r="AA3" s="228"/>
      <c r="AB3" s="503"/>
      <c r="AC3" s="497"/>
      <c r="AD3" s="504"/>
    </row>
    <row r="4" spans="1:45" ht="94.5" thickBot="1" x14ac:dyDescent="0.35">
      <c r="A4" s="593" t="s">
        <v>270</v>
      </c>
      <c r="B4" s="505"/>
      <c r="C4" s="506" t="s">
        <v>271</v>
      </c>
      <c r="D4" s="507" t="s">
        <v>272</v>
      </c>
      <c r="E4" s="580" t="s">
        <v>273</v>
      </c>
      <c r="F4" s="588">
        <v>0.4</v>
      </c>
      <c r="G4" s="508" t="s">
        <v>272</v>
      </c>
      <c r="H4" s="586" t="s">
        <v>274</v>
      </c>
      <c r="I4" s="587" t="s">
        <v>275</v>
      </c>
      <c r="J4" s="510" t="s">
        <v>416</v>
      </c>
      <c r="K4" s="509" t="s">
        <v>276</v>
      </c>
      <c r="L4" s="509" t="s">
        <v>277</v>
      </c>
      <c r="M4" s="624" t="s">
        <v>278</v>
      </c>
      <c r="N4" s="589" t="s">
        <v>279</v>
      </c>
      <c r="O4" s="1"/>
      <c r="P4" s="1"/>
      <c r="R4" s="511"/>
      <c r="U4" s="512" t="s">
        <v>426</v>
      </c>
      <c r="V4" s="506" t="s">
        <v>280</v>
      </c>
      <c r="X4" s="513" t="s">
        <v>281</v>
      </c>
      <c r="Y4" s="509" t="s">
        <v>282</v>
      </c>
      <c r="Z4" s="509" t="s">
        <v>283</v>
      </c>
      <c r="AA4" s="509" t="s">
        <v>284</v>
      </c>
      <c r="AB4" s="514" t="s">
        <v>285</v>
      </c>
      <c r="AC4" s="515" t="s">
        <v>273</v>
      </c>
      <c r="AD4" s="509" t="s">
        <v>286</v>
      </c>
      <c r="AF4" s="509" t="s">
        <v>276</v>
      </c>
      <c r="AJ4" s="1" t="s">
        <v>580</v>
      </c>
      <c r="AN4" s="1" t="s">
        <v>581</v>
      </c>
      <c r="AO4" s="1" t="s">
        <v>582</v>
      </c>
      <c r="AQ4"/>
      <c r="AS4" s="1" t="s">
        <v>582</v>
      </c>
    </row>
    <row r="5" spans="1:45" x14ac:dyDescent="0.3">
      <c r="A5" s="594" t="s">
        <v>297</v>
      </c>
      <c r="B5" s="516">
        <f t="shared" ref="B5:B38" si="0">1+B4</f>
        <v>1</v>
      </c>
      <c r="C5" s="7">
        <v>2</v>
      </c>
      <c r="D5" s="517">
        <v>1</v>
      </c>
      <c r="E5" s="581">
        <v>2.97</v>
      </c>
      <c r="F5" s="518">
        <f t="shared" ref="F5:F38" si="1">(E5*F$3)^F$4</f>
        <v>3.7221989605110468</v>
      </c>
      <c r="G5" s="7">
        <f t="shared" ref="G5:G38" si="2">IF(D5&gt;0.9,-1,IF(D5&lt;0.3,1,0))</f>
        <v>-1</v>
      </c>
      <c r="H5" s="7">
        <v>-1</v>
      </c>
      <c r="I5" s="359"/>
      <c r="J5" s="566">
        <f t="shared" ref="J5:J38" si="3">MIN(SUM(F5,G5:I5),10)</f>
        <v>1.7221989605110468</v>
      </c>
      <c r="K5" s="7">
        <f t="shared" ref="K5:K38" si="4">MAX(2,ROUND(J5/2,0)*2)</f>
        <v>2</v>
      </c>
      <c r="L5" s="519">
        <v>2015</v>
      </c>
      <c r="M5" s="359">
        <f t="shared" ref="M5:M38" si="5">2017-L5</f>
        <v>2</v>
      </c>
      <c r="N5" s="520">
        <f t="shared" ref="N5:N38" si="6">MAX(M5-K5,0)</f>
        <v>0</v>
      </c>
      <c r="O5" s="1"/>
      <c r="P5" s="1"/>
      <c r="T5" s="1">
        <f>K5-M5</f>
        <v>0</v>
      </c>
      <c r="U5" s="7">
        <f t="shared" ref="U5:U36" si="7">IF(L5=U$3,-2,0)</f>
        <v>-2</v>
      </c>
      <c r="V5" s="7">
        <f t="shared" ref="V5:V36" si="8">SUM(N5,U5)</f>
        <v>-2</v>
      </c>
      <c r="X5" s="427">
        <v>0.15</v>
      </c>
      <c r="Y5" s="427">
        <v>0.159</v>
      </c>
      <c r="Z5" s="521">
        <v>12.37</v>
      </c>
      <c r="AA5" s="521">
        <v>0.24009700889248184</v>
      </c>
      <c r="AB5" s="486">
        <v>3.83</v>
      </c>
      <c r="AC5" s="487">
        <v>2.97</v>
      </c>
      <c r="AD5" s="488">
        <f t="shared" ref="AD5:AD19" si="9">AC5/AB5</f>
        <v>0.77545691906005221</v>
      </c>
      <c r="AF5" s="7">
        <v>2</v>
      </c>
      <c r="AG5" s="112">
        <v>1</v>
      </c>
      <c r="AH5"/>
      <c r="AI5" s="7">
        <v>2</v>
      </c>
      <c r="AJ5" s="7">
        <v>1</v>
      </c>
      <c r="AK5"/>
      <c r="AN5" s="1">
        <v>-10</v>
      </c>
      <c r="AO5" s="112">
        <v>1</v>
      </c>
      <c r="AQ5"/>
      <c r="AR5" s="1">
        <v>-10</v>
      </c>
      <c r="AS5" s="1">
        <v>1</v>
      </c>
    </row>
    <row r="6" spans="1:45" x14ac:dyDescent="0.3">
      <c r="A6" s="594" t="s">
        <v>321</v>
      </c>
      <c r="B6" s="516">
        <f t="shared" si="0"/>
        <v>2</v>
      </c>
      <c r="C6" s="7">
        <v>18</v>
      </c>
      <c r="D6" s="517">
        <v>0.65</v>
      </c>
      <c r="E6" s="581">
        <v>4.25</v>
      </c>
      <c r="F6" s="333">
        <f t="shared" si="1"/>
        <v>4.2958842969710718</v>
      </c>
      <c r="G6" s="7">
        <f t="shared" si="2"/>
        <v>0</v>
      </c>
      <c r="H6" s="7">
        <v>-1</v>
      </c>
      <c r="I6" s="359"/>
      <c r="J6" s="566">
        <f t="shared" si="3"/>
        <v>3.2958842969710718</v>
      </c>
      <c r="K6" s="7">
        <f t="shared" si="4"/>
        <v>4</v>
      </c>
      <c r="L6" s="519">
        <v>2015</v>
      </c>
      <c r="M6" s="359">
        <f t="shared" si="5"/>
        <v>2</v>
      </c>
      <c r="N6" s="520">
        <f t="shared" si="6"/>
        <v>0</v>
      </c>
      <c r="O6" s="1"/>
      <c r="P6" s="1"/>
      <c r="T6" s="1">
        <f t="shared" ref="T6:T38" si="10">K6-M6</f>
        <v>2</v>
      </c>
      <c r="U6" s="7">
        <f t="shared" si="7"/>
        <v>-2</v>
      </c>
      <c r="V6" s="7">
        <f t="shared" si="8"/>
        <v>-2</v>
      </c>
      <c r="X6" s="427">
        <v>0.26</v>
      </c>
      <c r="Z6" s="521">
        <v>8.82</v>
      </c>
      <c r="AA6" s="521">
        <v>0.48185941043083896</v>
      </c>
      <c r="AB6" s="486">
        <v>5.27</v>
      </c>
      <c r="AC6" s="487">
        <v>4.25</v>
      </c>
      <c r="AD6" s="488">
        <f t="shared" si="9"/>
        <v>0.80645161290322587</v>
      </c>
      <c r="AF6" s="7">
        <v>4</v>
      </c>
      <c r="AG6" s="112">
        <v>1</v>
      </c>
      <c r="AH6"/>
      <c r="AI6" s="7">
        <v>4</v>
      </c>
      <c r="AJ6" s="7">
        <v>10</v>
      </c>
      <c r="AK6"/>
      <c r="AN6" s="1">
        <v>-8</v>
      </c>
      <c r="AO6" s="112">
        <v>1</v>
      </c>
      <c r="AQ6"/>
      <c r="AR6" s="1">
        <v>-8</v>
      </c>
      <c r="AS6" s="1">
        <v>3</v>
      </c>
    </row>
    <row r="7" spans="1:45" x14ac:dyDescent="0.3">
      <c r="A7" s="594" t="s">
        <v>322</v>
      </c>
      <c r="B7" s="516">
        <f t="shared" si="0"/>
        <v>3</v>
      </c>
      <c r="C7" s="7">
        <v>44</v>
      </c>
      <c r="D7" s="517">
        <v>1</v>
      </c>
      <c r="E7" s="581">
        <v>5.44</v>
      </c>
      <c r="F7" s="333">
        <f t="shared" si="1"/>
        <v>4.7417271893891568</v>
      </c>
      <c r="G7" s="7">
        <f t="shared" si="2"/>
        <v>-1</v>
      </c>
      <c r="H7" s="7">
        <v>0</v>
      </c>
      <c r="I7" s="359"/>
      <c r="J7" s="566">
        <f t="shared" si="3"/>
        <v>3.7417271893891568</v>
      </c>
      <c r="K7" s="7">
        <f t="shared" si="4"/>
        <v>4</v>
      </c>
      <c r="L7" s="427">
        <v>2005</v>
      </c>
      <c r="M7" s="359">
        <f t="shared" si="5"/>
        <v>12</v>
      </c>
      <c r="N7" s="520">
        <f t="shared" si="6"/>
        <v>8</v>
      </c>
      <c r="O7" s="1" t="s">
        <v>578</v>
      </c>
      <c r="T7" s="1">
        <f t="shared" si="10"/>
        <v>-8</v>
      </c>
      <c r="U7" s="7">
        <f t="shared" si="7"/>
        <v>0</v>
      </c>
      <c r="V7" s="7">
        <f t="shared" si="8"/>
        <v>8</v>
      </c>
      <c r="X7" s="427">
        <v>0.63500000000000001</v>
      </c>
      <c r="Z7" s="521">
        <v>7.52</v>
      </c>
      <c r="AA7" s="521">
        <v>0.72340425531914898</v>
      </c>
      <c r="AB7" s="486">
        <v>3.64</v>
      </c>
      <c r="AC7" s="487">
        <v>5.44</v>
      </c>
      <c r="AD7" s="488">
        <f t="shared" si="9"/>
        <v>1.4945054945054945</v>
      </c>
      <c r="AF7" s="7">
        <v>4</v>
      </c>
      <c r="AG7" s="112">
        <v>1</v>
      </c>
      <c r="AH7"/>
      <c r="AI7" s="7">
        <v>6</v>
      </c>
      <c r="AJ7" s="7">
        <v>12</v>
      </c>
      <c r="AN7" s="1">
        <v>-8</v>
      </c>
      <c r="AO7" s="112">
        <v>1</v>
      </c>
      <c r="AQ7"/>
      <c r="AR7" s="1">
        <v>-6</v>
      </c>
      <c r="AS7" s="1">
        <v>0</v>
      </c>
    </row>
    <row r="8" spans="1:45" x14ac:dyDescent="0.3">
      <c r="A8" s="594" t="s">
        <v>325</v>
      </c>
      <c r="B8" s="516">
        <f t="shared" si="0"/>
        <v>4</v>
      </c>
      <c r="C8" s="7">
        <v>24</v>
      </c>
      <c r="D8" s="517">
        <v>1</v>
      </c>
      <c r="E8" s="581">
        <v>9.14</v>
      </c>
      <c r="F8" s="333">
        <f t="shared" si="1"/>
        <v>5.8354651811379865</v>
      </c>
      <c r="G8" s="7">
        <f t="shared" si="2"/>
        <v>-1</v>
      </c>
      <c r="H8" s="7">
        <v>-1</v>
      </c>
      <c r="I8" s="359"/>
      <c r="J8" s="566">
        <f t="shared" si="3"/>
        <v>3.8354651811379865</v>
      </c>
      <c r="K8" s="7">
        <f t="shared" si="4"/>
        <v>4</v>
      </c>
      <c r="L8" s="519">
        <v>2015</v>
      </c>
      <c r="M8" s="359">
        <f t="shared" si="5"/>
        <v>2</v>
      </c>
      <c r="N8" s="520">
        <f t="shared" si="6"/>
        <v>0</v>
      </c>
      <c r="O8" s="1"/>
      <c r="P8" s="1"/>
      <c r="T8" s="1">
        <f t="shared" si="10"/>
        <v>2</v>
      </c>
      <c r="U8" s="7">
        <f t="shared" si="7"/>
        <v>-2</v>
      </c>
      <c r="V8" s="7">
        <f t="shared" si="8"/>
        <v>-2</v>
      </c>
      <c r="X8" s="427">
        <v>0.18</v>
      </c>
      <c r="Z8" s="521">
        <v>12.34</v>
      </c>
      <c r="AA8" s="521">
        <v>0.74068071312803896</v>
      </c>
      <c r="AB8" s="486">
        <v>6</v>
      </c>
      <c r="AC8" s="487">
        <v>9.14</v>
      </c>
      <c r="AD8" s="488">
        <f t="shared" si="9"/>
        <v>1.5233333333333334</v>
      </c>
      <c r="AF8" s="7">
        <v>4</v>
      </c>
      <c r="AG8" s="112">
        <v>1</v>
      </c>
      <c r="AH8"/>
      <c r="AI8" s="7">
        <v>8</v>
      </c>
      <c r="AJ8" s="7">
        <v>8</v>
      </c>
      <c r="AN8" s="1">
        <v>-8</v>
      </c>
      <c r="AO8" s="112">
        <v>1</v>
      </c>
      <c r="AQ8"/>
      <c r="AR8" s="1">
        <v>-4</v>
      </c>
      <c r="AS8" s="1">
        <v>5</v>
      </c>
    </row>
    <row r="9" spans="1:45" x14ac:dyDescent="0.3">
      <c r="A9" s="594" t="s">
        <v>295</v>
      </c>
      <c r="B9" s="516">
        <f t="shared" si="0"/>
        <v>5</v>
      </c>
      <c r="C9" s="7">
        <v>8</v>
      </c>
      <c r="D9" s="517">
        <v>0.5</v>
      </c>
      <c r="E9" s="581">
        <v>5.72</v>
      </c>
      <c r="F9" s="333">
        <f t="shared" si="1"/>
        <v>4.8378836034905373</v>
      </c>
      <c r="G9" s="7">
        <f t="shared" si="2"/>
        <v>0</v>
      </c>
      <c r="H9" s="7">
        <v>-1</v>
      </c>
      <c r="I9" s="359"/>
      <c r="J9" s="566">
        <f t="shared" si="3"/>
        <v>3.8378836034905373</v>
      </c>
      <c r="K9" s="7">
        <f t="shared" si="4"/>
        <v>4</v>
      </c>
      <c r="L9" s="427">
        <v>2009</v>
      </c>
      <c r="M9" s="359">
        <f t="shared" si="5"/>
        <v>8</v>
      </c>
      <c r="N9" s="520">
        <f t="shared" si="6"/>
        <v>4</v>
      </c>
      <c r="O9" s="1"/>
      <c r="P9" s="1"/>
      <c r="T9" s="1">
        <f t="shared" si="10"/>
        <v>-4</v>
      </c>
      <c r="U9" s="7">
        <f t="shared" si="7"/>
        <v>0</v>
      </c>
      <c r="V9" s="7">
        <f t="shared" si="8"/>
        <v>4</v>
      </c>
      <c r="X9" s="427">
        <v>0.25</v>
      </c>
      <c r="Y9" s="427">
        <v>0.26300000000000001</v>
      </c>
      <c r="Z9" s="521">
        <v>12.7</v>
      </c>
      <c r="AA9" s="521">
        <v>0.4503937007874016</v>
      </c>
      <c r="AB9" s="486">
        <v>3.67</v>
      </c>
      <c r="AC9" s="487">
        <v>5.72</v>
      </c>
      <c r="AD9" s="488">
        <f t="shared" si="9"/>
        <v>1.5585831062670299</v>
      </c>
      <c r="AF9" s="7">
        <v>4</v>
      </c>
      <c r="AG9" s="112">
        <v>1</v>
      </c>
      <c r="AH9"/>
      <c r="AI9" s="7">
        <v>10</v>
      </c>
      <c r="AJ9" s="7">
        <v>2</v>
      </c>
      <c r="AN9" s="1">
        <v>-4</v>
      </c>
      <c r="AO9" s="112">
        <v>1</v>
      </c>
      <c r="AQ9"/>
      <c r="AR9" s="1">
        <v>-2</v>
      </c>
      <c r="AS9" s="1">
        <v>0</v>
      </c>
    </row>
    <row r="10" spans="1:45" x14ac:dyDescent="0.3">
      <c r="A10" s="594" t="s">
        <v>300</v>
      </c>
      <c r="B10" s="516">
        <f t="shared" si="0"/>
        <v>6</v>
      </c>
      <c r="C10" s="7">
        <v>3</v>
      </c>
      <c r="D10" s="517">
        <v>0.95</v>
      </c>
      <c r="E10" s="582">
        <v>9.7349999999999994</v>
      </c>
      <c r="F10" s="333">
        <f t="shared" si="1"/>
        <v>5.9845484335496195</v>
      </c>
      <c r="G10" s="7">
        <f t="shared" si="2"/>
        <v>-1</v>
      </c>
      <c r="H10" s="7">
        <v>-1</v>
      </c>
      <c r="I10" s="359"/>
      <c r="J10" s="566">
        <f t="shared" si="3"/>
        <v>3.9845484335496195</v>
      </c>
      <c r="K10" s="7">
        <f t="shared" si="4"/>
        <v>4</v>
      </c>
      <c r="L10" s="519">
        <v>2015</v>
      </c>
      <c r="M10" s="359">
        <f t="shared" si="5"/>
        <v>2</v>
      </c>
      <c r="N10" s="520">
        <f t="shared" si="6"/>
        <v>0</v>
      </c>
      <c r="O10" s="1"/>
      <c r="P10" s="1"/>
      <c r="T10" s="1">
        <f t="shared" si="10"/>
        <v>2</v>
      </c>
      <c r="U10" s="7">
        <f t="shared" si="7"/>
        <v>-2</v>
      </c>
      <c r="V10" s="7">
        <f t="shared" si="8"/>
        <v>-2</v>
      </c>
      <c r="X10" s="427">
        <v>7.2500000000000009E-2</v>
      </c>
      <c r="Y10" s="427">
        <v>0.1</v>
      </c>
      <c r="Z10" s="521">
        <v>17.71</v>
      </c>
      <c r="AA10" s="521">
        <v>0.5496894409937888</v>
      </c>
      <c r="AB10" s="19">
        <v>18.387599999999999</v>
      </c>
      <c r="AC10" s="330">
        <v>9.7349999999999994</v>
      </c>
      <c r="AD10" s="488">
        <f t="shared" si="9"/>
        <v>0.52943287867910982</v>
      </c>
      <c r="AF10" s="7">
        <v>4</v>
      </c>
      <c r="AG10" s="112">
        <v>1</v>
      </c>
      <c r="AH10"/>
      <c r="AN10" s="1">
        <v>-4</v>
      </c>
      <c r="AO10" s="112">
        <v>1</v>
      </c>
      <c r="AQ10"/>
      <c r="AR10" s="1">
        <v>0</v>
      </c>
      <c r="AS10" s="1">
        <v>5</v>
      </c>
    </row>
    <row r="11" spans="1:45" x14ac:dyDescent="0.3">
      <c r="A11" s="848" t="s">
        <v>323</v>
      </c>
      <c r="B11" s="516">
        <f t="shared" si="0"/>
        <v>7</v>
      </c>
      <c r="C11" s="7">
        <v>14</v>
      </c>
      <c r="D11" s="517">
        <v>0.7</v>
      </c>
      <c r="E11" s="581">
        <v>6.3</v>
      </c>
      <c r="F11" s="333">
        <f t="shared" si="1"/>
        <v>5.0284394340488161</v>
      </c>
      <c r="G11" s="7">
        <f t="shared" si="2"/>
        <v>0</v>
      </c>
      <c r="H11" s="7">
        <v>-1</v>
      </c>
      <c r="I11" s="359"/>
      <c r="J11" s="566">
        <f t="shared" si="3"/>
        <v>4.0284394340488161</v>
      </c>
      <c r="K11" s="7">
        <f t="shared" si="4"/>
        <v>4</v>
      </c>
      <c r="L11" s="427">
        <v>2009</v>
      </c>
      <c r="M11" s="359">
        <f t="shared" si="5"/>
        <v>8</v>
      </c>
      <c r="N11" s="520">
        <f t="shared" si="6"/>
        <v>4</v>
      </c>
      <c r="O11" s="1"/>
      <c r="P11" s="1"/>
      <c r="T11" s="1">
        <f t="shared" si="10"/>
        <v>-4</v>
      </c>
      <c r="U11" s="7">
        <f t="shared" si="7"/>
        <v>0</v>
      </c>
      <c r="V11" s="7">
        <f t="shared" si="8"/>
        <v>4</v>
      </c>
      <c r="X11" s="427">
        <v>0.27500000000000002</v>
      </c>
      <c r="Y11" s="427">
        <v>0.314</v>
      </c>
      <c r="Z11" s="521">
        <v>10.39</v>
      </c>
      <c r="AA11" s="521">
        <v>0.60635226179018287</v>
      </c>
      <c r="AB11" s="486">
        <v>3.93</v>
      </c>
      <c r="AC11" s="487">
        <v>6.3</v>
      </c>
      <c r="AD11" s="488">
        <f t="shared" si="9"/>
        <v>1.6030534351145036</v>
      </c>
      <c r="AF11" s="7">
        <v>4</v>
      </c>
      <c r="AG11" s="112">
        <v>1</v>
      </c>
      <c r="AH11"/>
      <c r="AN11" s="1">
        <v>-4</v>
      </c>
      <c r="AO11" s="112">
        <v>1</v>
      </c>
      <c r="AQ11"/>
      <c r="AR11" s="1">
        <v>2</v>
      </c>
      <c r="AS11" s="1">
        <v>11</v>
      </c>
    </row>
    <row r="12" spans="1:45" x14ac:dyDescent="0.3">
      <c r="A12" s="594" t="s">
        <v>324</v>
      </c>
      <c r="B12" s="516">
        <f t="shared" si="0"/>
        <v>8</v>
      </c>
      <c r="C12" s="7">
        <v>10</v>
      </c>
      <c r="D12" s="517">
        <v>0.4</v>
      </c>
      <c r="E12" s="581">
        <v>6.9</v>
      </c>
      <c r="F12" s="333">
        <f t="shared" si="1"/>
        <v>5.2147877909643672</v>
      </c>
      <c r="G12" s="7">
        <f t="shared" si="2"/>
        <v>0</v>
      </c>
      <c r="H12" s="7">
        <v>-1</v>
      </c>
      <c r="I12" s="359"/>
      <c r="J12" s="566">
        <f t="shared" si="3"/>
        <v>4.2147877909643672</v>
      </c>
      <c r="K12" s="7">
        <f t="shared" si="4"/>
        <v>4</v>
      </c>
      <c r="L12" s="519">
        <v>2015</v>
      </c>
      <c r="M12" s="359">
        <f t="shared" si="5"/>
        <v>2</v>
      </c>
      <c r="N12" s="520">
        <f t="shared" si="6"/>
        <v>0</v>
      </c>
      <c r="O12" s="1"/>
      <c r="P12" s="1"/>
      <c r="T12" s="1">
        <f t="shared" si="10"/>
        <v>2</v>
      </c>
      <c r="U12" s="7">
        <f t="shared" si="7"/>
        <v>-2</v>
      </c>
      <c r="V12" s="7">
        <f t="shared" si="8"/>
        <v>-2</v>
      </c>
      <c r="X12" s="427">
        <v>0.1595</v>
      </c>
      <c r="Y12" s="427">
        <v>0.31</v>
      </c>
      <c r="Z12" s="521">
        <v>15.45</v>
      </c>
      <c r="AA12" s="521">
        <v>0.44660194174757284</v>
      </c>
      <c r="AB12" s="19">
        <v>5.9184700000000001</v>
      </c>
      <c r="AC12" s="487">
        <v>6.9</v>
      </c>
      <c r="AD12" s="488">
        <f t="shared" si="9"/>
        <v>1.1658418476396772</v>
      </c>
      <c r="AF12" s="7">
        <v>4</v>
      </c>
      <c r="AG12" s="112">
        <v>1</v>
      </c>
      <c r="AH12"/>
      <c r="AN12" s="1">
        <v>-4</v>
      </c>
      <c r="AO12" s="112">
        <v>1</v>
      </c>
      <c r="AQ12"/>
      <c r="AR12" s="1">
        <v>4</v>
      </c>
      <c r="AS12" s="1">
        <v>8</v>
      </c>
    </row>
    <row r="13" spans="1:45" x14ac:dyDescent="0.3">
      <c r="A13" s="594" t="s">
        <v>92</v>
      </c>
      <c r="B13" s="516">
        <f t="shared" si="0"/>
        <v>9</v>
      </c>
      <c r="C13" s="7">
        <v>38</v>
      </c>
      <c r="D13" s="517">
        <v>1</v>
      </c>
      <c r="E13" s="581">
        <v>7.32</v>
      </c>
      <c r="F13" s="333">
        <f t="shared" si="1"/>
        <v>5.3395103933165</v>
      </c>
      <c r="G13" s="7">
        <f>IF(D13&gt;0.9,-1,IF(D13&lt;0.3,1,0))</f>
        <v>-1</v>
      </c>
      <c r="H13" s="7">
        <v>0</v>
      </c>
      <c r="I13" s="359"/>
      <c r="J13" s="566">
        <f t="shared" si="3"/>
        <v>4.3395103933165</v>
      </c>
      <c r="K13" s="7">
        <f t="shared" si="4"/>
        <v>4</v>
      </c>
      <c r="L13" s="427">
        <v>2005</v>
      </c>
      <c r="M13" s="359">
        <f t="shared" si="5"/>
        <v>12</v>
      </c>
      <c r="N13" s="520">
        <f t="shared" si="6"/>
        <v>8</v>
      </c>
      <c r="O13" s="1"/>
      <c r="P13" s="1"/>
      <c r="T13" s="1">
        <f t="shared" si="10"/>
        <v>-8</v>
      </c>
      <c r="U13" s="7">
        <f t="shared" si="7"/>
        <v>0</v>
      </c>
      <c r="V13" s="7">
        <f t="shared" si="8"/>
        <v>8</v>
      </c>
      <c r="X13" s="427">
        <v>0.25</v>
      </c>
      <c r="Z13" s="521">
        <v>9.5500000000000007</v>
      </c>
      <c r="AA13" s="521">
        <v>0.7664921465968586</v>
      </c>
      <c r="AB13" s="486">
        <v>3.91</v>
      </c>
      <c r="AC13" s="487">
        <v>7.32</v>
      </c>
      <c r="AD13" s="488">
        <f t="shared" si="9"/>
        <v>1.8721227621483376</v>
      </c>
      <c r="AF13" s="7">
        <v>4</v>
      </c>
      <c r="AG13" s="112">
        <v>1</v>
      </c>
      <c r="AH13"/>
      <c r="AN13" s="1">
        <v>-4</v>
      </c>
      <c r="AO13" s="112">
        <v>1</v>
      </c>
      <c r="AQ13"/>
      <c r="AR13" s="1">
        <v>6</v>
      </c>
      <c r="AS13" s="1">
        <v>1</v>
      </c>
    </row>
    <row r="14" spans="1:45" x14ac:dyDescent="0.3">
      <c r="A14" s="594" t="s">
        <v>13</v>
      </c>
      <c r="B14" s="516">
        <f t="shared" si="0"/>
        <v>10</v>
      </c>
      <c r="C14" s="7">
        <v>12</v>
      </c>
      <c r="D14" s="7">
        <v>0.5</v>
      </c>
      <c r="E14" s="581">
        <v>8.0101640407231454</v>
      </c>
      <c r="F14" s="333">
        <f t="shared" si="1"/>
        <v>5.5354581006401933</v>
      </c>
      <c r="G14" s="7">
        <f t="shared" si="2"/>
        <v>0</v>
      </c>
      <c r="H14" s="7">
        <v>-1</v>
      </c>
      <c r="I14" s="359"/>
      <c r="J14" s="566">
        <f t="shared" si="3"/>
        <v>4.5354581006401933</v>
      </c>
      <c r="K14" s="7">
        <f t="shared" si="4"/>
        <v>4</v>
      </c>
      <c r="L14" s="519">
        <v>2015</v>
      </c>
      <c r="M14" s="359">
        <f t="shared" si="5"/>
        <v>2</v>
      </c>
      <c r="N14" s="520">
        <f t="shared" si="6"/>
        <v>0</v>
      </c>
      <c r="O14" s="1"/>
      <c r="P14" s="1"/>
      <c r="T14" s="1">
        <f t="shared" si="10"/>
        <v>2</v>
      </c>
      <c r="U14" s="7">
        <f t="shared" si="7"/>
        <v>-2</v>
      </c>
      <c r="V14" s="7">
        <f t="shared" si="8"/>
        <v>-2</v>
      </c>
      <c r="Z14" s="521">
        <v>16</v>
      </c>
      <c r="AA14" s="521">
        <v>0.50063525254519659</v>
      </c>
      <c r="AB14" s="486">
        <v>6.7880818525403175</v>
      </c>
      <c r="AC14" s="487">
        <v>8.0101640407231454</v>
      </c>
      <c r="AD14" s="488">
        <f t="shared" si="9"/>
        <v>1.18003350795269</v>
      </c>
      <c r="AF14" s="7">
        <v>4</v>
      </c>
      <c r="AG14" s="112">
        <v>1</v>
      </c>
      <c r="AH14"/>
      <c r="AN14" s="1">
        <v>0</v>
      </c>
      <c r="AO14" s="112">
        <v>1</v>
      </c>
      <c r="AQ14"/>
    </row>
    <row r="15" spans="1:45" x14ac:dyDescent="0.3">
      <c r="A15" s="594" t="s">
        <v>326</v>
      </c>
      <c r="B15" s="516">
        <f t="shared" si="0"/>
        <v>11</v>
      </c>
      <c r="C15" s="7">
        <v>21</v>
      </c>
      <c r="D15" s="517">
        <v>0.5</v>
      </c>
      <c r="E15" s="581">
        <v>9.69</v>
      </c>
      <c r="F15" s="333">
        <f t="shared" si="1"/>
        <v>5.9734676298131628</v>
      </c>
      <c r="G15" s="7">
        <f t="shared" si="2"/>
        <v>0</v>
      </c>
      <c r="H15" s="7">
        <v>-1</v>
      </c>
      <c r="I15" s="359"/>
      <c r="J15" s="566">
        <f t="shared" si="3"/>
        <v>4.9734676298131628</v>
      </c>
      <c r="K15" s="7">
        <f t="shared" si="4"/>
        <v>4</v>
      </c>
      <c r="L15" s="427">
        <v>2005</v>
      </c>
      <c r="M15" s="359">
        <f t="shared" si="5"/>
        <v>12</v>
      </c>
      <c r="N15" s="520">
        <f t="shared" si="6"/>
        <v>8</v>
      </c>
      <c r="O15" s="1"/>
      <c r="P15" s="1"/>
      <c r="T15" s="1">
        <f t="shared" si="10"/>
        <v>-8</v>
      </c>
      <c r="U15" s="7">
        <f t="shared" si="7"/>
        <v>0</v>
      </c>
      <c r="V15" s="7">
        <f t="shared" si="8"/>
        <v>8</v>
      </c>
      <c r="X15" s="427">
        <v>0.2</v>
      </c>
      <c r="Z15" s="521">
        <v>10.81</v>
      </c>
      <c r="AA15" s="521">
        <v>0.8963922294172062</v>
      </c>
      <c r="AB15" s="486">
        <v>5.37</v>
      </c>
      <c r="AC15" s="487">
        <v>9.69</v>
      </c>
      <c r="AD15" s="488">
        <f t="shared" si="9"/>
        <v>1.8044692737430166</v>
      </c>
      <c r="AF15" s="7">
        <v>4</v>
      </c>
      <c r="AG15" s="112">
        <v>1</v>
      </c>
      <c r="AH15"/>
      <c r="AN15" s="1">
        <v>0</v>
      </c>
      <c r="AO15" s="112">
        <v>1</v>
      </c>
      <c r="AQ15"/>
    </row>
    <row r="16" spans="1:45" x14ac:dyDescent="0.3">
      <c r="A16" s="594" t="s">
        <v>44</v>
      </c>
      <c r="B16" s="516">
        <f t="shared" si="0"/>
        <v>12</v>
      </c>
      <c r="C16" s="7">
        <v>1</v>
      </c>
      <c r="D16" s="517">
        <v>0.75</v>
      </c>
      <c r="E16" s="581">
        <v>10</v>
      </c>
      <c r="F16" s="333">
        <f t="shared" si="1"/>
        <v>6.0491869109829999</v>
      </c>
      <c r="G16" s="7">
        <f t="shared" si="2"/>
        <v>0</v>
      </c>
      <c r="H16" s="7">
        <v>-1</v>
      </c>
      <c r="I16" s="359"/>
      <c r="J16" s="566">
        <f t="shared" si="3"/>
        <v>5.0491869109829999</v>
      </c>
      <c r="K16" s="7">
        <f t="shared" si="4"/>
        <v>6</v>
      </c>
      <c r="L16" s="519">
        <v>2015</v>
      </c>
      <c r="M16" s="359">
        <f t="shared" si="5"/>
        <v>2</v>
      </c>
      <c r="N16" s="520">
        <f t="shared" si="6"/>
        <v>0</v>
      </c>
      <c r="O16" s="1"/>
      <c r="P16" s="1"/>
      <c r="T16" s="1">
        <f t="shared" si="10"/>
        <v>4</v>
      </c>
      <c r="U16" s="7">
        <f t="shared" si="7"/>
        <v>-2</v>
      </c>
      <c r="V16" s="7">
        <f t="shared" si="8"/>
        <v>-2</v>
      </c>
      <c r="X16" s="427">
        <v>5.8500000000000003E-2</v>
      </c>
      <c r="Y16" s="427">
        <v>6.4000000000000001E-2</v>
      </c>
      <c r="Z16" s="521">
        <v>26.05</v>
      </c>
      <c r="AA16" s="521">
        <v>0.38387715930902111</v>
      </c>
      <c r="AB16" s="19">
        <v>7.9911099999999999</v>
      </c>
      <c r="AC16" s="487">
        <v>10</v>
      </c>
      <c r="AD16" s="488">
        <f t="shared" si="9"/>
        <v>1.2513906078129322</v>
      </c>
      <c r="AF16" s="7">
        <v>6</v>
      </c>
      <c r="AG16" s="112">
        <v>1</v>
      </c>
      <c r="AH16"/>
      <c r="AN16" s="1">
        <v>0</v>
      </c>
      <c r="AO16" s="112">
        <v>1</v>
      </c>
      <c r="AQ16"/>
    </row>
    <row r="17" spans="1:43" x14ac:dyDescent="0.3">
      <c r="A17" s="594" t="s">
        <v>328</v>
      </c>
      <c r="B17" s="516">
        <f t="shared" si="0"/>
        <v>13</v>
      </c>
      <c r="C17" s="7">
        <v>9</v>
      </c>
      <c r="D17" s="517">
        <v>0.5</v>
      </c>
      <c r="E17" s="581">
        <v>10.7</v>
      </c>
      <c r="F17" s="333">
        <f t="shared" si="1"/>
        <v>6.2151342613541098</v>
      </c>
      <c r="G17" s="7">
        <f t="shared" si="2"/>
        <v>0</v>
      </c>
      <c r="H17" s="7">
        <v>-1</v>
      </c>
      <c r="I17" s="359"/>
      <c r="J17" s="566">
        <f t="shared" si="3"/>
        <v>5.2151342613541098</v>
      </c>
      <c r="K17" s="7">
        <f t="shared" si="4"/>
        <v>6</v>
      </c>
      <c r="L17" s="519">
        <v>2015</v>
      </c>
      <c r="M17" s="359">
        <f t="shared" si="5"/>
        <v>2</v>
      </c>
      <c r="N17" s="520">
        <f t="shared" si="6"/>
        <v>0</v>
      </c>
      <c r="O17" s="1"/>
      <c r="P17" s="1"/>
      <c r="T17" s="1">
        <f t="shared" si="10"/>
        <v>4</v>
      </c>
      <c r="U17" s="7">
        <f t="shared" si="7"/>
        <v>-2</v>
      </c>
      <c r="V17" s="7">
        <f t="shared" si="8"/>
        <v>-2</v>
      </c>
      <c r="X17" s="427">
        <v>0.06</v>
      </c>
      <c r="Y17" s="427">
        <v>7.6999999999999999E-2</v>
      </c>
      <c r="Z17" s="521">
        <v>21.94</v>
      </c>
      <c r="AA17" s="521">
        <v>0.48769371011850493</v>
      </c>
      <c r="AB17" s="19">
        <v>14.011200000000001</v>
      </c>
      <c r="AC17" s="487">
        <v>10.7</v>
      </c>
      <c r="AD17" s="488">
        <f t="shared" si="9"/>
        <v>0.76367477446614129</v>
      </c>
      <c r="AF17" s="7">
        <v>6</v>
      </c>
      <c r="AG17" s="112">
        <v>1</v>
      </c>
      <c r="AH17"/>
      <c r="AN17" s="1">
        <v>0</v>
      </c>
      <c r="AO17" s="112">
        <v>1</v>
      </c>
      <c r="AQ17"/>
    </row>
    <row r="18" spans="1:43" x14ac:dyDescent="0.3">
      <c r="A18" s="594" t="s">
        <v>329</v>
      </c>
      <c r="B18" s="516">
        <f t="shared" si="0"/>
        <v>14</v>
      </c>
      <c r="C18" s="7">
        <v>39</v>
      </c>
      <c r="D18" s="517">
        <v>0.8</v>
      </c>
      <c r="E18" s="581">
        <v>7.14</v>
      </c>
      <c r="F18" s="333">
        <f t="shared" si="1"/>
        <v>5.2865980141233555</v>
      </c>
      <c r="G18" s="7">
        <f t="shared" si="2"/>
        <v>0</v>
      </c>
      <c r="H18" s="7">
        <v>0</v>
      </c>
      <c r="I18" s="359"/>
      <c r="J18" s="566">
        <f t="shared" si="3"/>
        <v>5.2865980141233555</v>
      </c>
      <c r="K18" s="7">
        <f t="shared" si="4"/>
        <v>6</v>
      </c>
      <c r="L18" s="427">
        <v>2013</v>
      </c>
      <c r="M18" s="359">
        <f t="shared" si="5"/>
        <v>4</v>
      </c>
      <c r="N18" s="520">
        <f t="shared" si="6"/>
        <v>0</v>
      </c>
      <c r="O18" s="1"/>
      <c r="P18" s="1"/>
      <c r="T18" s="1">
        <f t="shared" si="10"/>
        <v>2</v>
      </c>
      <c r="U18" s="7">
        <f t="shared" si="7"/>
        <v>0</v>
      </c>
      <c r="V18" s="7">
        <f t="shared" si="8"/>
        <v>0</v>
      </c>
      <c r="X18" s="427">
        <v>0.26</v>
      </c>
      <c r="Y18" s="427">
        <v>0.26400000000000001</v>
      </c>
      <c r="Z18" s="521">
        <v>8.92</v>
      </c>
      <c r="AA18" s="521">
        <v>0.80044843049327352</v>
      </c>
      <c r="AB18" s="486">
        <v>3.18</v>
      </c>
      <c r="AC18" s="487">
        <v>7.14</v>
      </c>
      <c r="AD18" s="488">
        <f t="shared" si="9"/>
        <v>2.2452830188679243</v>
      </c>
      <c r="AF18" s="7">
        <v>6</v>
      </c>
      <c r="AG18" s="112">
        <v>1</v>
      </c>
      <c r="AH18"/>
      <c r="AN18" s="1">
        <v>0</v>
      </c>
      <c r="AO18" s="112">
        <v>1</v>
      </c>
      <c r="AQ18"/>
    </row>
    <row r="19" spans="1:43" x14ac:dyDescent="0.3">
      <c r="A19" s="594" t="s">
        <v>330</v>
      </c>
      <c r="B19" s="516">
        <f t="shared" si="0"/>
        <v>15</v>
      </c>
      <c r="C19" s="7">
        <v>30</v>
      </c>
      <c r="D19" s="517">
        <v>0.8</v>
      </c>
      <c r="E19" s="581">
        <v>7.63</v>
      </c>
      <c r="F19" s="333">
        <f t="shared" si="1"/>
        <v>5.4288372091509745</v>
      </c>
      <c r="G19" s="7">
        <f t="shared" si="2"/>
        <v>0</v>
      </c>
      <c r="H19" s="7">
        <v>0</v>
      </c>
      <c r="I19" s="359"/>
      <c r="J19" s="566">
        <f t="shared" si="3"/>
        <v>5.4288372091509745</v>
      </c>
      <c r="K19" s="7">
        <f t="shared" si="4"/>
        <v>6</v>
      </c>
      <c r="L19" s="427">
        <v>2013</v>
      </c>
      <c r="M19" s="359">
        <f t="shared" si="5"/>
        <v>4</v>
      </c>
      <c r="N19" s="520">
        <f t="shared" si="6"/>
        <v>0</v>
      </c>
      <c r="O19" s="1"/>
      <c r="P19" s="1"/>
      <c r="T19" s="1">
        <f t="shared" si="10"/>
        <v>2</v>
      </c>
      <c r="U19" s="7">
        <f t="shared" si="7"/>
        <v>0</v>
      </c>
      <c r="V19" s="7">
        <f t="shared" si="8"/>
        <v>0</v>
      </c>
      <c r="X19" s="427">
        <v>0.19500000000000001</v>
      </c>
      <c r="Y19" s="427">
        <v>0.22</v>
      </c>
      <c r="Z19" s="521">
        <v>9.91</v>
      </c>
      <c r="AA19" s="521">
        <v>0.76992936427850656</v>
      </c>
      <c r="AB19" s="486">
        <v>3.85</v>
      </c>
      <c r="AC19" s="487">
        <v>7.63</v>
      </c>
      <c r="AD19" s="488">
        <f t="shared" si="9"/>
        <v>1.9818181818181817</v>
      </c>
      <c r="AF19" s="7">
        <v>6</v>
      </c>
      <c r="AG19" s="112">
        <v>1</v>
      </c>
      <c r="AH19"/>
      <c r="AN19" s="1">
        <v>2</v>
      </c>
      <c r="AO19" s="112">
        <v>1</v>
      </c>
      <c r="AQ19"/>
    </row>
    <row r="20" spans="1:43" x14ac:dyDescent="0.3">
      <c r="A20" s="594" t="s">
        <v>331</v>
      </c>
      <c r="B20" s="516">
        <f t="shared" si="0"/>
        <v>16</v>
      </c>
      <c r="C20" s="7">
        <v>11</v>
      </c>
      <c r="D20" s="39">
        <v>0.3783224896363811</v>
      </c>
      <c r="E20" s="583">
        <v>11.78</v>
      </c>
      <c r="F20" s="333">
        <f t="shared" si="1"/>
        <v>6.4588488299948814</v>
      </c>
      <c r="G20" s="7">
        <f t="shared" si="2"/>
        <v>0</v>
      </c>
      <c r="H20" s="7">
        <v>-1</v>
      </c>
      <c r="I20" s="359"/>
      <c r="J20" s="566">
        <f t="shared" si="3"/>
        <v>5.4588488299948814</v>
      </c>
      <c r="K20" s="7">
        <f t="shared" si="4"/>
        <v>6</v>
      </c>
      <c r="L20" s="522">
        <v>2001</v>
      </c>
      <c r="M20" s="359">
        <f t="shared" si="5"/>
        <v>16</v>
      </c>
      <c r="N20" s="520">
        <f t="shared" si="6"/>
        <v>10</v>
      </c>
      <c r="O20" s="1"/>
      <c r="P20" s="1"/>
      <c r="T20" s="1">
        <f t="shared" si="10"/>
        <v>-10</v>
      </c>
      <c r="U20" s="7">
        <f t="shared" si="7"/>
        <v>0</v>
      </c>
      <c r="V20" s="7">
        <f t="shared" si="8"/>
        <v>10</v>
      </c>
      <c r="X20" s="427">
        <v>0.11</v>
      </c>
      <c r="Z20" s="523">
        <v>16</v>
      </c>
      <c r="AA20" s="521">
        <v>0.73624999999999996</v>
      </c>
      <c r="AC20" s="485">
        <v>11.78</v>
      </c>
      <c r="AF20" s="7">
        <v>6</v>
      </c>
      <c r="AG20" s="112">
        <v>1</v>
      </c>
      <c r="AH20"/>
      <c r="AN20" s="1">
        <v>2</v>
      </c>
      <c r="AO20" s="112">
        <v>1</v>
      </c>
      <c r="AQ20"/>
    </row>
    <row r="21" spans="1:43" x14ac:dyDescent="0.3">
      <c r="A21" s="594" t="s">
        <v>332</v>
      </c>
      <c r="B21" s="516">
        <f t="shared" si="0"/>
        <v>17</v>
      </c>
      <c r="C21" s="7">
        <v>31</v>
      </c>
      <c r="D21" s="517">
        <v>0.8</v>
      </c>
      <c r="E21" s="581">
        <v>8.19</v>
      </c>
      <c r="F21" s="333">
        <f t="shared" si="1"/>
        <v>5.5848378003241219</v>
      </c>
      <c r="G21" s="7">
        <f t="shared" si="2"/>
        <v>0</v>
      </c>
      <c r="H21" s="7">
        <v>0</v>
      </c>
      <c r="I21" s="359"/>
      <c r="J21" s="566">
        <f t="shared" si="3"/>
        <v>5.5848378003241219</v>
      </c>
      <c r="K21" s="7">
        <f t="shared" si="4"/>
        <v>6</v>
      </c>
      <c r="L21" s="427">
        <v>2007</v>
      </c>
      <c r="M21" s="359">
        <f t="shared" si="5"/>
        <v>10</v>
      </c>
      <c r="N21" s="520">
        <f t="shared" si="6"/>
        <v>4</v>
      </c>
      <c r="O21" s="1"/>
      <c r="P21" s="1"/>
      <c r="T21" s="1">
        <f t="shared" si="10"/>
        <v>-4</v>
      </c>
      <c r="U21" s="7">
        <f t="shared" si="7"/>
        <v>0</v>
      </c>
      <c r="V21" s="7">
        <f t="shared" si="8"/>
        <v>4</v>
      </c>
      <c r="X21" s="427">
        <v>0.22000000000000003</v>
      </c>
      <c r="Z21" s="521">
        <v>13.56</v>
      </c>
      <c r="AA21" s="521">
        <v>0.60398230088495575</v>
      </c>
      <c r="AB21" s="486">
        <v>4.6500000000000004</v>
      </c>
      <c r="AC21" s="487">
        <v>8.19</v>
      </c>
      <c r="AD21" s="488">
        <f t="shared" ref="AD21:AD38" si="11">AC21/AB21</f>
        <v>1.7612903225806449</v>
      </c>
      <c r="AF21" s="7">
        <v>6</v>
      </c>
      <c r="AG21" s="112">
        <v>1</v>
      </c>
      <c r="AH21"/>
      <c r="AN21" s="1">
        <v>2</v>
      </c>
      <c r="AO21" s="112">
        <v>1</v>
      </c>
      <c r="AQ21"/>
    </row>
    <row r="22" spans="1:43" x14ac:dyDescent="0.3">
      <c r="A22" s="594" t="s">
        <v>333</v>
      </c>
      <c r="B22" s="516">
        <f t="shared" si="0"/>
        <v>18</v>
      </c>
      <c r="C22" s="7">
        <v>26</v>
      </c>
      <c r="D22" s="517" t="s">
        <v>287</v>
      </c>
      <c r="E22" s="581">
        <v>13.07</v>
      </c>
      <c r="F22" s="333">
        <f t="shared" si="1"/>
        <v>6.732978672756663</v>
      </c>
      <c r="G22" s="7">
        <f t="shared" si="2"/>
        <v>-1</v>
      </c>
      <c r="H22" s="7">
        <v>0</v>
      </c>
      <c r="I22" s="359"/>
      <c r="J22" s="566">
        <f t="shared" si="3"/>
        <v>5.732978672756663</v>
      </c>
      <c r="K22" s="7">
        <f t="shared" si="4"/>
        <v>6</v>
      </c>
      <c r="L22" s="427">
        <v>2007</v>
      </c>
      <c r="M22" s="359">
        <f t="shared" si="5"/>
        <v>10</v>
      </c>
      <c r="N22" s="520">
        <f t="shared" si="6"/>
        <v>4</v>
      </c>
      <c r="O22" s="1"/>
      <c r="P22" s="1"/>
      <c r="T22" s="1">
        <f t="shared" si="10"/>
        <v>-4</v>
      </c>
      <c r="U22" s="7">
        <f t="shared" si="7"/>
        <v>0</v>
      </c>
      <c r="V22" s="7">
        <f t="shared" si="8"/>
        <v>4</v>
      </c>
      <c r="X22" s="427">
        <v>0.2</v>
      </c>
      <c r="Z22" s="521">
        <v>21.46</v>
      </c>
      <c r="AA22" s="521">
        <v>0.6090400745573159</v>
      </c>
      <c r="AB22" s="486">
        <v>5.33</v>
      </c>
      <c r="AC22" s="487">
        <v>13.07</v>
      </c>
      <c r="AD22" s="488">
        <f t="shared" si="11"/>
        <v>2.452157598499062</v>
      </c>
      <c r="AF22" s="7">
        <v>6</v>
      </c>
      <c r="AG22" s="112">
        <v>1</v>
      </c>
      <c r="AH22"/>
      <c r="AN22" s="1">
        <v>2</v>
      </c>
      <c r="AO22" s="112">
        <v>1</v>
      </c>
    </row>
    <row r="23" spans="1:43" x14ac:dyDescent="0.3">
      <c r="A23" s="594" t="s">
        <v>334</v>
      </c>
      <c r="B23" s="516">
        <f t="shared" si="0"/>
        <v>19</v>
      </c>
      <c r="C23" s="7">
        <v>6</v>
      </c>
      <c r="D23" s="114">
        <v>0.6</v>
      </c>
      <c r="E23" s="581">
        <v>13.282083745856321</v>
      </c>
      <c r="F23" s="333">
        <f t="shared" si="1"/>
        <v>6.7764695233407437</v>
      </c>
      <c r="G23" s="7">
        <f t="shared" si="2"/>
        <v>0</v>
      </c>
      <c r="H23" s="7">
        <v>-1</v>
      </c>
      <c r="I23" s="359"/>
      <c r="J23" s="566">
        <f t="shared" si="3"/>
        <v>5.7764695233407437</v>
      </c>
      <c r="K23" s="7">
        <f t="shared" si="4"/>
        <v>6</v>
      </c>
      <c r="L23" s="519">
        <v>2015</v>
      </c>
      <c r="M23" s="359">
        <f t="shared" si="5"/>
        <v>2</v>
      </c>
      <c r="N23" s="520">
        <f t="shared" si="6"/>
        <v>0</v>
      </c>
      <c r="O23" s="1"/>
      <c r="P23" s="1"/>
      <c r="T23" s="1">
        <f t="shared" si="10"/>
        <v>4</v>
      </c>
      <c r="U23" s="7">
        <f t="shared" si="7"/>
        <v>-2</v>
      </c>
      <c r="V23" s="7">
        <f t="shared" si="8"/>
        <v>-2</v>
      </c>
      <c r="Z23" s="521">
        <v>16.45</v>
      </c>
      <c r="AA23" s="521">
        <v>0.80742150430737514</v>
      </c>
      <c r="AB23" s="19">
        <v>7.2799699999999996</v>
      </c>
      <c r="AC23" s="487">
        <v>13.282083745856321</v>
      </c>
      <c r="AD23" s="488">
        <f t="shared" si="11"/>
        <v>1.8244695714208055</v>
      </c>
      <c r="AF23" s="7">
        <v>6</v>
      </c>
      <c r="AG23" s="112">
        <v>1</v>
      </c>
      <c r="AN23" s="1">
        <v>2</v>
      </c>
      <c r="AO23" s="112">
        <v>1</v>
      </c>
    </row>
    <row r="24" spans="1:43" x14ac:dyDescent="0.3">
      <c r="A24" s="594" t="s">
        <v>14</v>
      </c>
      <c r="B24" s="516">
        <f t="shared" si="0"/>
        <v>20</v>
      </c>
      <c r="C24" s="7">
        <v>7</v>
      </c>
      <c r="D24" s="517">
        <v>0.35</v>
      </c>
      <c r="E24" s="581">
        <v>13.71</v>
      </c>
      <c r="F24" s="333">
        <f t="shared" si="1"/>
        <v>6.8629681862095309</v>
      </c>
      <c r="G24" s="7">
        <f t="shared" si="2"/>
        <v>0</v>
      </c>
      <c r="H24" s="7">
        <v>-1</v>
      </c>
      <c r="I24" s="359"/>
      <c r="J24" s="566">
        <f t="shared" si="3"/>
        <v>5.8629681862095309</v>
      </c>
      <c r="K24" s="7">
        <f t="shared" si="4"/>
        <v>6</v>
      </c>
      <c r="L24" s="427">
        <v>2011</v>
      </c>
      <c r="M24" s="359">
        <f t="shared" si="5"/>
        <v>6</v>
      </c>
      <c r="N24" s="520">
        <f t="shared" si="6"/>
        <v>0</v>
      </c>
      <c r="O24" s="1"/>
      <c r="P24" s="1"/>
      <c r="T24" s="1">
        <f t="shared" si="10"/>
        <v>0</v>
      </c>
      <c r="U24" s="7">
        <f t="shared" si="7"/>
        <v>0</v>
      </c>
      <c r="V24" s="7">
        <f t="shared" si="8"/>
        <v>0</v>
      </c>
      <c r="X24" s="427">
        <v>0.1295</v>
      </c>
      <c r="Y24" s="427">
        <v>0.15</v>
      </c>
      <c r="Z24" s="521">
        <v>19.579999999999998</v>
      </c>
      <c r="AA24" s="521">
        <v>0.70020429009193064</v>
      </c>
      <c r="AB24" s="486">
        <v>8.0500000000000007</v>
      </c>
      <c r="AC24" s="487">
        <v>13.71</v>
      </c>
      <c r="AD24" s="488">
        <f t="shared" si="11"/>
        <v>1.7031055900621117</v>
      </c>
      <c r="AF24" s="7">
        <v>6</v>
      </c>
      <c r="AG24" s="112">
        <v>1</v>
      </c>
      <c r="AN24" s="1">
        <v>2</v>
      </c>
      <c r="AO24" s="112">
        <v>1</v>
      </c>
    </row>
    <row r="25" spans="1:43" x14ac:dyDescent="0.3">
      <c r="A25" s="594" t="s">
        <v>327</v>
      </c>
      <c r="B25" s="516">
        <f t="shared" si="0"/>
        <v>21</v>
      </c>
      <c r="C25" s="7">
        <v>34</v>
      </c>
      <c r="D25" s="517">
        <v>0.5</v>
      </c>
      <c r="E25" s="581">
        <v>10.57</v>
      </c>
      <c r="F25" s="333">
        <f t="shared" si="1"/>
        <v>6.1848190607370048</v>
      </c>
      <c r="G25" s="7">
        <f t="shared" si="2"/>
        <v>0</v>
      </c>
      <c r="H25" s="7">
        <v>0</v>
      </c>
      <c r="I25" s="359"/>
      <c r="J25" s="566">
        <f t="shared" si="3"/>
        <v>6.1848190607370048</v>
      </c>
      <c r="K25" s="7">
        <f t="shared" si="4"/>
        <v>6</v>
      </c>
      <c r="L25" s="427">
        <v>2007</v>
      </c>
      <c r="M25" s="359">
        <f t="shared" si="5"/>
        <v>10</v>
      </c>
      <c r="N25" s="520">
        <f t="shared" si="6"/>
        <v>4</v>
      </c>
      <c r="O25" s="1"/>
      <c r="P25" s="1"/>
      <c r="T25" s="1">
        <f t="shared" si="10"/>
        <v>-4</v>
      </c>
      <c r="U25" s="7">
        <f t="shared" si="7"/>
        <v>0</v>
      </c>
      <c r="V25" s="7">
        <f t="shared" si="8"/>
        <v>4</v>
      </c>
      <c r="X25" s="427">
        <v>0.11</v>
      </c>
      <c r="Z25" s="521">
        <v>21.04</v>
      </c>
      <c r="AA25" s="521">
        <v>0.50237642585551334</v>
      </c>
      <c r="AB25" s="486">
        <v>7.43</v>
      </c>
      <c r="AC25" s="487">
        <v>10.57</v>
      </c>
      <c r="AD25" s="488">
        <f t="shared" si="11"/>
        <v>1.4226110363391657</v>
      </c>
      <c r="AF25" s="7">
        <v>6</v>
      </c>
      <c r="AG25" s="112">
        <v>1</v>
      </c>
      <c r="AN25" s="1">
        <v>2</v>
      </c>
      <c r="AO25" s="112">
        <v>1</v>
      </c>
    </row>
    <row r="26" spans="1:43" x14ac:dyDescent="0.3">
      <c r="A26" s="594" t="s">
        <v>52</v>
      </c>
      <c r="B26" s="516">
        <f t="shared" si="0"/>
        <v>22</v>
      </c>
      <c r="C26" s="7">
        <v>4</v>
      </c>
      <c r="D26" s="517">
        <v>0.7</v>
      </c>
      <c r="E26" s="581">
        <v>16.32</v>
      </c>
      <c r="F26" s="333">
        <f t="shared" si="1"/>
        <v>7.3584283515676816</v>
      </c>
      <c r="G26" s="7">
        <f t="shared" si="2"/>
        <v>0</v>
      </c>
      <c r="H26" s="7">
        <v>-1</v>
      </c>
      <c r="I26" s="359"/>
      <c r="J26" s="566">
        <f t="shared" si="3"/>
        <v>6.3584283515676816</v>
      </c>
      <c r="K26" s="7">
        <f t="shared" si="4"/>
        <v>6</v>
      </c>
      <c r="L26" s="427">
        <v>2011</v>
      </c>
      <c r="M26" s="359">
        <f t="shared" si="5"/>
        <v>6</v>
      </c>
      <c r="N26" s="520">
        <f t="shared" si="6"/>
        <v>0</v>
      </c>
      <c r="O26" s="1"/>
      <c r="P26" s="1"/>
      <c r="T26" s="1">
        <f t="shared" si="10"/>
        <v>0</v>
      </c>
      <c r="U26" s="7">
        <f t="shared" si="7"/>
        <v>0</v>
      </c>
      <c r="V26" s="7">
        <f t="shared" si="8"/>
        <v>0</v>
      </c>
      <c r="X26" s="427">
        <v>3.85E-2</v>
      </c>
      <c r="Y26" s="427">
        <v>5.6000000000000001E-2</v>
      </c>
      <c r="Z26" s="521">
        <v>26.37</v>
      </c>
      <c r="AA26" s="521">
        <v>0.61888509670079639</v>
      </c>
      <c r="AB26" s="486">
        <v>11.77</v>
      </c>
      <c r="AC26" s="487">
        <v>16.32</v>
      </c>
      <c r="AD26" s="488">
        <f t="shared" si="11"/>
        <v>1.3865760407816483</v>
      </c>
      <c r="AF26" s="7">
        <v>6</v>
      </c>
      <c r="AG26" s="112">
        <v>1</v>
      </c>
      <c r="AN26" s="1">
        <v>2</v>
      </c>
      <c r="AO26" s="112">
        <v>1</v>
      </c>
    </row>
    <row r="27" spans="1:43" x14ac:dyDescent="0.3">
      <c r="A27" s="594" t="s">
        <v>335</v>
      </c>
      <c r="B27" s="516">
        <f t="shared" si="0"/>
        <v>23</v>
      </c>
      <c r="C27" s="7">
        <v>19</v>
      </c>
      <c r="D27" s="517">
        <v>0.5</v>
      </c>
      <c r="E27" s="584">
        <v>19.345702808070904</v>
      </c>
      <c r="F27" s="333">
        <f t="shared" si="1"/>
        <v>7.876455224232469</v>
      </c>
      <c r="G27" s="7">
        <f t="shared" si="2"/>
        <v>0</v>
      </c>
      <c r="H27" s="7">
        <v>-1</v>
      </c>
      <c r="I27" s="359"/>
      <c r="J27" s="566">
        <f t="shared" si="3"/>
        <v>6.876455224232469</v>
      </c>
      <c r="K27" s="7">
        <f t="shared" si="4"/>
        <v>6</v>
      </c>
      <c r="L27" s="524">
        <v>2013</v>
      </c>
      <c r="M27" s="359">
        <f t="shared" si="5"/>
        <v>4</v>
      </c>
      <c r="N27" s="520">
        <f t="shared" si="6"/>
        <v>0</v>
      </c>
      <c r="O27" s="1"/>
      <c r="P27" s="1"/>
      <c r="T27" s="1">
        <f t="shared" si="10"/>
        <v>2</v>
      </c>
      <c r="U27" s="7">
        <f t="shared" si="7"/>
        <v>0</v>
      </c>
      <c r="V27" s="7">
        <f t="shared" si="8"/>
        <v>0</v>
      </c>
      <c r="Z27" s="521">
        <v>27</v>
      </c>
      <c r="AA27" s="521">
        <f>AC27/Z27</f>
        <v>0.71650751141003344</v>
      </c>
      <c r="AB27" s="241">
        <v>13.743970743805425</v>
      </c>
      <c r="AC27" s="241">
        <v>19.345702808070904</v>
      </c>
      <c r="AD27" s="488">
        <f t="shared" si="11"/>
        <v>1.4075774147576854</v>
      </c>
      <c r="AF27" s="7">
        <v>6</v>
      </c>
      <c r="AG27" s="112">
        <v>1</v>
      </c>
      <c r="AN27" s="1">
        <v>2</v>
      </c>
      <c r="AO27" s="112">
        <v>1</v>
      </c>
    </row>
    <row r="28" spans="1:43" x14ac:dyDescent="0.3">
      <c r="A28" s="594" t="s">
        <v>292</v>
      </c>
      <c r="B28" s="516">
        <f t="shared" si="0"/>
        <v>24</v>
      </c>
      <c r="C28" s="7">
        <v>27</v>
      </c>
      <c r="D28" s="517">
        <v>0.6</v>
      </c>
      <c r="E28" s="581">
        <v>15.27</v>
      </c>
      <c r="F28" s="333">
        <f t="shared" si="1"/>
        <v>7.165270966411752</v>
      </c>
      <c r="G28" s="7">
        <f t="shared" si="2"/>
        <v>0</v>
      </c>
      <c r="H28" s="7">
        <v>0</v>
      </c>
      <c r="I28" s="359"/>
      <c r="J28" s="566">
        <f t="shared" si="3"/>
        <v>7.165270966411752</v>
      </c>
      <c r="K28" s="7">
        <f t="shared" si="4"/>
        <v>8</v>
      </c>
      <c r="L28" s="427">
        <v>2013</v>
      </c>
      <c r="M28" s="359">
        <f t="shared" si="5"/>
        <v>4</v>
      </c>
      <c r="N28" s="520">
        <f t="shared" si="6"/>
        <v>0</v>
      </c>
      <c r="O28" s="1"/>
      <c r="P28" s="1"/>
      <c r="T28" s="1">
        <f t="shared" si="10"/>
        <v>4</v>
      </c>
      <c r="U28" s="7">
        <f t="shared" si="7"/>
        <v>0</v>
      </c>
      <c r="V28" s="7">
        <f t="shared" si="8"/>
        <v>0</v>
      </c>
      <c r="X28" s="427">
        <v>0.111</v>
      </c>
      <c r="Y28" s="427">
        <v>0.13200000000000001</v>
      </c>
      <c r="Z28" s="521">
        <v>21.087</v>
      </c>
      <c r="AA28" s="521">
        <v>0.72414283681889313</v>
      </c>
      <c r="AB28" s="486">
        <v>9.19</v>
      </c>
      <c r="AC28" s="487">
        <v>15.27</v>
      </c>
      <c r="AD28" s="488">
        <f t="shared" si="11"/>
        <v>1.661588683351469</v>
      </c>
      <c r="AF28" s="7">
        <v>8</v>
      </c>
      <c r="AG28" s="112">
        <v>1</v>
      </c>
      <c r="AN28" s="1">
        <v>2</v>
      </c>
      <c r="AO28" s="112">
        <v>1</v>
      </c>
    </row>
    <row r="29" spans="1:43" x14ac:dyDescent="0.3">
      <c r="A29" s="594" t="s">
        <v>337</v>
      </c>
      <c r="B29" s="516">
        <f t="shared" si="0"/>
        <v>25</v>
      </c>
      <c r="C29" s="7">
        <v>5</v>
      </c>
      <c r="D29" s="517">
        <v>0.5</v>
      </c>
      <c r="E29" s="581">
        <v>21.788933750000002</v>
      </c>
      <c r="F29" s="333">
        <f t="shared" si="1"/>
        <v>8.2602158308922142</v>
      </c>
      <c r="G29" s="7">
        <f t="shared" si="2"/>
        <v>0</v>
      </c>
      <c r="H29" s="7">
        <v>-1</v>
      </c>
      <c r="I29" s="359"/>
      <c r="J29" s="566">
        <f t="shared" si="3"/>
        <v>7.2602158308922142</v>
      </c>
      <c r="K29" s="7">
        <f t="shared" si="4"/>
        <v>8</v>
      </c>
      <c r="L29" s="427">
        <v>2011</v>
      </c>
      <c r="M29" s="359">
        <f t="shared" si="5"/>
        <v>6</v>
      </c>
      <c r="N29" s="520">
        <f t="shared" si="6"/>
        <v>0</v>
      </c>
      <c r="O29" s="1"/>
      <c r="P29" s="1"/>
      <c r="T29" s="1">
        <f t="shared" si="10"/>
        <v>2</v>
      </c>
      <c r="U29" s="7">
        <f t="shared" si="7"/>
        <v>0</v>
      </c>
      <c r="V29" s="7">
        <f t="shared" si="8"/>
        <v>0</v>
      </c>
      <c r="X29" s="427">
        <v>4.5499999999999999E-2</v>
      </c>
      <c r="Y29" s="427">
        <v>5.1798818181818196E-2</v>
      </c>
      <c r="Z29" s="521">
        <v>45.91</v>
      </c>
      <c r="AA29" s="521">
        <v>0.47460104007841436</v>
      </c>
      <c r="AB29" s="486">
        <v>15.22</v>
      </c>
      <c r="AC29" s="487">
        <v>21.788933750000002</v>
      </c>
      <c r="AD29" s="488">
        <f t="shared" si="11"/>
        <v>1.4315988009198424</v>
      </c>
      <c r="AF29" s="7">
        <v>8</v>
      </c>
      <c r="AG29" s="112">
        <v>1</v>
      </c>
      <c r="AN29" s="1">
        <v>2</v>
      </c>
      <c r="AO29" s="112">
        <v>1</v>
      </c>
    </row>
    <row r="30" spans="1:43" x14ac:dyDescent="0.3">
      <c r="A30" s="594" t="s">
        <v>336</v>
      </c>
      <c r="B30" s="516">
        <f t="shared" si="0"/>
        <v>26</v>
      </c>
      <c r="C30" s="7">
        <v>50</v>
      </c>
      <c r="D30" s="517">
        <v>1</v>
      </c>
      <c r="E30" s="581">
        <v>15.91</v>
      </c>
      <c r="F30" s="333">
        <f t="shared" si="1"/>
        <v>7.2839184634259491</v>
      </c>
      <c r="G30" s="7">
        <f t="shared" si="2"/>
        <v>-1</v>
      </c>
      <c r="H30" s="7">
        <v>1</v>
      </c>
      <c r="I30" s="359"/>
      <c r="J30" s="566">
        <f t="shared" si="3"/>
        <v>7.2839184634259491</v>
      </c>
      <c r="K30" s="7">
        <f t="shared" si="4"/>
        <v>8</v>
      </c>
      <c r="L30" s="427">
        <v>2009</v>
      </c>
      <c r="M30" s="359">
        <f t="shared" si="5"/>
        <v>8</v>
      </c>
      <c r="N30" s="520">
        <f t="shared" si="6"/>
        <v>0</v>
      </c>
      <c r="O30" s="1"/>
      <c r="P30" s="1"/>
      <c r="T30" s="1">
        <f t="shared" si="10"/>
        <v>0</v>
      </c>
      <c r="U30" s="7">
        <f t="shared" si="7"/>
        <v>0</v>
      </c>
      <c r="V30" s="7">
        <f t="shared" si="8"/>
        <v>0</v>
      </c>
      <c r="X30" s="427">
        <v>4.8000000000000001E-2</v>
      </c>
      <c r="Y30" s="427">
        <v>5.0999999999999997E-2</v>
      </c>
      <c r="Z30" s="521">
        <v>31.56</v>
      </c>
      <c r="AA30" s="521">
        <v>0.50411913814955644</v>
      </c>
      <c r="AB30" s="486">
        <v>8.9499999999999993</v>
      </c>
      <c r="AC30" s="487">
        <v>15.91</v>
      </c>
      <c r="AD30" s="488">
        <f t="shared" si="11"/>
        <v>1.7776536312849163</v>
      </c>
      <c r="AF30" s="7">
        <v>8</v>
      </c>
      <c r="AG30" s="112">
        <v>1</v>
      </c>
      <c r="AN30" s="1">
        <v>4</v>
      </c>
      <c r="AO30" s="112">
        <v>1</v>
      </c>
    </row>
    <row r="31" spans="1:43" x14ac:dyDescent="0.3">
      <c r="A31" s="594" t="s">
        <v>293</v>
      </c>
      <c r="B31" s="516">
        <f t="shared" si="0"/>
        <v>27</v>
      </c>
      <c r="C31" s="7">
        <v>13</v>
      </c>
      <c r="D31" s="517">
        <v>0.5</v>
      </c>
      <c r="E31" s="581">
        <v>25.4</v>
      </c>
      <c r="F31" s="333">
        <f t="shared" si="1"/>
        <v>8.7827493860220898</v>
      </c>
      <c r="G31" s="7">
        <f t="shared" si="2"/>
        <v>0</v>
      </c>
      <c r="H31" s="7">
        <v>-1</v>
      </c>
      <c r="I31" s="359"/>
      <c r="J31" s="566">
        <f t="shared" si="3"/>
        <v>7.7827493860220898</v>
      </c>
      <c r="K31" s="7">
        <f t="shared" si="4"/>
        <v>8</v>
      </c>
      <c r="L31" s="427">
        <v>2013</v>
      </c>
      <c r="M31" s="359">
        <f t="shared" si="5"/>
        <v>4</v>
      </c>
      <c r="N31" s="520">
        <f t="shared" si="6"/>
        <v>0</v>
      </c>
      <c r="O31" s="1"/>
      <c r="P31" s="1"/>
      <c r="T31" s="1">
        <f t="shared" si="10"/>
        <v>4</v>
      </c>
      <c r="U31" s="7">
        <f t="shared" si="7"/>
        <v>0</v>
      </c>
      <c r="V31" s="7">
        <f t="shared" si="8"/>
        <v>0</v>
      </c>
      <c r="X31" s="427">
        <v>5.0999999999999997E-2</v>
      </c>
      <c r="Y31" s="427">
        <v>5.3999999999999999E-2</v>
      </c>
      <c r="Z31" s="521">
        <v>25.4</v>
      </c>
      <c r="AA31" s="521">
        <v>1</v>
      </c>
      <c r="AB31" s="486">
        <v>18.47</v>
      </c>
      <c r="AC31" s="487">
        <v>25.4</v>
      </c>
      <c r="AD31" s="488">
        <f t="shared" si="11"/>
        <v>1.3752030319436925</v>
      </c>
      <c r="AF31" s="7">
        <v>8</v>
      </c>
      <c r="AG31" s="112">
        <v>1</v>
      </c>
      <c r="AN31" s="1">
        <v>4</v>
      </c>
      <c r="AO31" s="112">
        <v>1</v>
      </c>
    </row>
    <row r="32" spans="1:43" x14ac:dyDescent="0.3">
      <c r="A32" s="594" t="s">
        <v>338</v>
      </c>
      <c r="B32" s="516">
        <f t="shared" si="0"/>
        <v>28</v>
      </c>
      <c r="C32" s="7">
        <v>54</v>
      </c>
      <c r="D32" s="517">
        <v>0.8</v>
      </c>
      <c r="E32" s="581">
        <v>13.32</v>
      </c>
      <c r="F32" s="333">
        <f t="shared" si="1"/>
        <v>6.7842007991263484</v>
      </c>
      <c r="G32" s="7">
        <f t="shared" si="2"/>
        <v>0</v>
      </c>
      <c r="H32" s="7">
        <v>1</v>
      </c>
      <c r="I32" s="359"/>
      <c r="J32" s="566">
        <f t="shared" si="3"/>
        <v>7.7842007991263484</v>
      </c>
      <c r="K32" s="7">
        <f t="shared" si="4"/>
        <v>8</v>
      </c>
      <c r="L32" s="427">
        <v>2013</v>
      </c>
      <c r="M32" s="359">
        <f t="shared" si="5"/>
        <v>4</v>
      </c>
      <c r="N32" s="520">
        <f t="shared" si="6"/>
        <v>0</v>
      </c>
      <c r="O32" s="1"/>
      <c r="P32" s="1"/>
      <c r="T32" s="1">
        <f t="shared" si="10"/>
        <v>4</v>
      </c>
      <c r="U32" s="7">
        <f t="shared" si="7"/>
        <v>0</v>
      </c>
      <c r="V32" s="7">
        <f t="shared" si="8"/>
        <v>0</v>
      </c>
      <c r="X32" s="427">
        <v>0.08</v>
      </c>
      <c r="Y32" s="427">
        <v>0.14899999999999999</v>
      </c>
      <c r="Z32" s="521">
        <v>12.36</v>
      </c>
      <c r="AA32" s="521">
        <v>1.0776699029126213</v>
      </c>
      <c r="AB32" s="486">
        <v>6.61</v>
      </c>
      <c r="AC32" s="487">
        <v>13.32</v>
      </c>
      <c r="AD32" s="488">
        <f t="shared" si="11"/>
        <v>2.0151285930408473</v>
      </c>
      <c r="AF32" s="7">
        <v>8</v>
      </c>
      <c r="AG32" s="112">
        <v>1</v>
      </c>
      <c r="AN32" s="1">
        <v>4</v>
      </c>
      <c r="AO32" s="112">
        <v>1</v>
      </c>
    </row>
    <row r="33" spans="1:41" x14ac:dyDescent="0.3">
      <c r="A33" s="594" t="s">
        <v>339</v>
      </c>
      <c r="B33" s="516">
        <f t="shared" si="0"/>
        <v>29</v>
      </c>
      <c r="C33" s="7">
        <v>46</v>
      </c>
      <c r="D33" s="517">
        <v>0.7</v>
      </c>
      <c r="E33" s="581">
        <v>19.216000000000001</v>
      </c>
      <c r="F33" s="333">
        <f t="shared" si="1"/>
        <v>7.8552895827559075</v>
      </c>
      <c r="G33" s="7">
        <f t="shared" si="2"/>
        <v>0</v>
      </c>
      <c r="H33" s="7">
        <v>0</v>
      </c>
      <c r="I33" s="359"/>
      <c r="J33" s="566">
        <f t="shared" si="3"/>
        <v>7.8552895827559075</v>
      </c>
      <c r="K33" s="7">
        <f t="shared" si="4"/>
        <v>8</v>
      </c>
      <c r="L33" s="427">
        <v>2011</v>
      </c>
      <c r="M33" s="359">
        <f t="shared" si="5"/>
        <v>6</v>
      </c>
      <c r="N33" s="520">
        <f t="shared" si="6"/>
        <v>0</v>
      </c>
      <c r="O33" s="1"/>
      <c r="P33" s="1"/>
      <c r="T33" s="1">
        <f t="shared" si="10"/>
        <v>2</v>
      </c>
      <c r="U33" s="7">
        <f t="shared" si="7"/>
        <v>0</v>
      </c>
      <c r="V33" s="7">
        <f t="shared" si="8"/>
        <v>0</v>
      </c>
      <c r="X33" s="427">
        <v>6.5000000000000002E-2</v>
      </c>
      <c r="Y33" s="427">
        <v>6.7400000000000002E-2</v>
      </c>
      <c r="Z33" s="521">
        <v>38</v>
      </c>
      <c r="AA33" s="521">
        <v>0.50568421052631585</v>
      </c>
      <c r="AB33" s="486">
        <v>11.17</v>
      </c>
      <c r="AC33" s="487">
        <v>19.216000000000001</v>
      </c>
      <c r="AD33" s="488">
        <f t="shared" si="11"/>
        <v>1.7203222918531782</v>
      </c>
      <c r="AF33" s="7">
        <v>8</v>
      </c>
      <c r="AG33" s="112">
        <v>1</v>
      </c>
      <c r="AN33" s="1">
        <v>4</v>
      </c>
      <c r="AO33" s="112">
        <v>1</v>
      </c>
    </row>
    <row r="34" spans="1:41" x14ac:dyDescent="0.3">
      <c r="A34" s="594" t="s">
        <v>341</v>
      </c>
      <c r="B34" s="516">
        <f t="shared" si="0"/>
        <v>30</v>
      </c>
      <c r="C34" s="7">
        <v>22</v>
      </c>
      <c r="D34" s="517">
        <v>0.5</v>
      </c>
      <c r="E34" s="581">
        <v>29.62</v>
      </c>
      <c r="F34" s="333">
        <f t="shared" si="1"/>
        <v>9.3396591170452119</v>
      </c>
      <c r="G34" s="7">
        <f t="shared" si="2"/>
        <v>0</v>
      </c>
      <c r="H34" s="7">
        <v>-1</v>
      </c>
      <c r="I34" s="359"/>
      <c r="J34" s="566">
        <f t="shared" si="3"/>
        <v>8.3396591170452119</v>
      </c>
      <c r="K34" s="7">
        <f t="shared" si="4"/>
        <v>8</v>
      </c>
      <c r="L34" s="427">
        <v>2011</v>
      </c>
      <c r="M34" s="359">
        <f t="shared" si="5"/>
        <v>6</v>
      </c>
      <c r="N34" s="520">
        <f t="shared" si="6"/>
        <v>0</v>
      </c>
      <c r="O34" s="1"/>
      <c r="P34" s="1"/>
      <c r="T34" s="1">
        <f t="shared" si="10"/>
        <v>2</v>
      </c>
      <c r="U34" s="7">
        <f t="shared" si="7"/>
        <v>0</v>
      </c>
      <c r="V34" s="7">
        <f t="shared" si="8"/>
        <v>0</v>
      </c>
      <c r="X34" s="427">
        <v>6.4000000000000001E-2</v>
      </c>
      <c r="Y34" s="427">
        <v>8.8999999999999996E-2</v>
      </c>
      <c r="Z34" s="521">
        <v>45.53</v>
      </c>
      <c r="AA34" s="521">
        <v>0.65056007028332963</v>
      </c>
      <c r="AB34" s="486">
        <v>12.86</v>
      </c>
      <c r="AC34" s="487">
        <v>29.62</v>
      </c>
      <c r="AD34" s="488">
        <f t="shared" si="11"/>
        <v>2.3032659409020217</v>
      </c>
      <c r="AF34" s="7">
        <v>8</v>
      </c>
      <c r="AG34" s="112">
        <v>1</v>
      </c>
      <c r="AN34" s="1">
        <v>4</v>
      </c>
      <c r="AO34" s="112">
        <v>1</v>
      </c>
    </row>
    <row r="35" spans="1:41" x14ac:dyDescent="0.3">
      <c r="A35" s="594" t="s">
        <v>340</v>
      </c>
      <c r="B35" s="516">
        <f t="shared" si="0"/>
        <v>31</v>
      </c>
      <c r="C35" s="7">
        <v>52</v>
      </c>
      <c r="D35" s="517">
        <v>0.84</v>
      </c>
      <c r="E35" s="581">
        <v>16.8</v>
      </c>
      <c r="F35" s="333">
        <f t="shared" si="1"/>
        <v>7.4442460038348379</v>
      </c>
      <c r="G35" s="7">
        <f t="shared" si="2"/>
        <v>0</v>
      </c>
      <c r="H35" s="7">
        <v>1</v>
      </c>
      <c r="I35" s="359"/>
      <c r="J35" s="566">
        <f t="shared" si="3"/>
        <v>8.4442460038348379</v>
      </c>
      <c r="K35" s="7">
        <f t="shared" si="4"/>
        <v>8</v>
      </c>
      <c r="L35" s="427">
        <v>2009</v>
      </c>
      <c r="M35" s="359">
        <f t="shared" si="5"/>
        <v>8</v>
      </c>
      <c r="N35" s="520">
        <f t="shared" si="6"/>
        <v>0</v>
      </c>
      <c r="O35" s="1"/>
      <c r="P35" s="1"/>
      <c r="T35" s="1">
        <f t="shared" si="10"/>
        <v>0</v>
      </c>
      <c r="U35" s="7">
        <f t="shared" si="7"/>
        <v>0</v>
      </c>
      <c r="V35" s="7">
        <f t="shared" si="8"/>
        <v>0</v>
      </c>
      <c r="X35" s="427">
        <v>0.08</v>
      </c>
      <c r="Y35" s="427">
        <v>0.08</v>
      </c>
      <c r="Z35" s="521">
        <v>22.94</v>
      </c>
      <c r="AA35" s="521">
        <v>0.73234524847428073</v>
      </c>
      <c r="AB35" s="486">
        <v>10.11</v>
      </c>
      <c r="AC35" s="487">
        <v>16.8</v>
      </c>
      <c r="AD35" s="488">
        <f t="shared" si="11"/>
        <v>1.6617210682492582</v>
      </c>
      <c r="AF35" s="7">
        <v>8</v>
      </c>
      <c r="AG35" s="112">
        <v>1</v>
      </c>
      <c r="AN35" s="1">
        <v>4</v>
      </c>
      <c r="AO35" s="112">
        <v>1</v>
      </c>
    </row>
    <row r="36" spans="1:41" x14ac:dyDescent="0.3">
      <c r="A36" s="594" t="s">
        <v>343</v>
      </c>
      <c r="B36" s="516">
        <f t="shared" si="0"/>
        <v>32</v>
      </c>
      <c r="C36" s="7">
        <v>20</v>
      </c>
      <c r="D36" s="517">
        <v>0.4</v>
      </c>
      <c r="E36" s="581">
        <v>32.51</v>
      </c>
      <c r="F36" s="333">
        <f t="shared" si="1"/>
        <v>9.694017325497061</v>
      </c>
      <c r="G36" s="7">
        <f t="shared" si="2"/>
        <v>0</v>
      </c>
      <c r="H36" s="7">
        <v>-1</v>
      </c>
      <c r="I36" s="359"/>
      <c r="J36" s="566">
        <f t="shared" si="3"/>
        <v>8.694017325497061</v>
      </c>
      <c r="K36" s="7">
        <f t="shared" si="4"/>
        <v>8</v>
      </c>
      <c r="L36" s="427">
        <v>2013</v>
      </c>
      <c r="M36" s="359">
        <f t="shared" si="5"/>
        <v>4</v>
      </c>
      <c r="N36" s="520">
        <f t="shared" si="6"/>
        <v>0</v>
      </c>
      <c r="O36" s="1"/>
      <c r="P36" s="1"/>
      <c r="T36" s="1">
        <f t="shared" si="10"/>
        <v>4</v>
      </c>
      <c r="U36" s="7">
        <f t="shared" si="7"/>
        <v>0</v>
      </c>
      <c r="V36" s="7">
        <f t="shared" si="8"/>
        <v>0</v>
      </c>
      <c r="X36" s="427">
        <v>4.2000000000000003E-2</v>
      </c>
      <c r="Y36" s="427">
        <v>7.3999999999999996E-2</v>
      </c>
      <c r="Z36" s="521">
        <v>45.84</v>
      </c>
      <c r="AA36" s="521">
        <v>0.70920593368237339</v>
      </c>
      <c r="AB36" s="486">
        <v>16.760000000000002</v>
      </c>
      <c r="AC36" s="487">
        <v>32.51</v>
      </c>
      <c r="AD36" s="488">
        <f t="shared" si="11"/>
        <v>1.9397374701670642</v>
      </c>
      <c r="AF36" s="7">
        <v>8</v>
      </c>
      <c r="AG36" s="112">
        <v>1</v>
      </c>
      <c r="AN36" s="1">
        <v>4</v>
      </c>
      <c r="AO36" s="112">
        <v>1</v>
      </c>
    </row>
    <row r="37" spans="1:41" x14ac:dyDescent="0.3">
      <c r="A37" s="594" t="s">
        <v>342</v>
      </c>
      <c r="B37" s="516">
        <f t="shared" si="0"/>
        <v>33</v>
      </c>
      <c r="C37" s="7">
        <v>48</v>
      </c>
      <c r="D37" s="517">
        <v>0.5</v>
      </c>
      <c r="E37" s="581">
        <v>31.13</v>
      </c>
      <c r="F37" s="333">
        <f t="shared" si="1"/>
        <v>9.5272739241585764</v>
      </c>
      <c r="G37" s="7">
        <f t="shared" si="2"/>
        <v>0</v>
      </c>
      <c r="H37" s="7">
        <v>0</v>
      </c>
      <c r="I37" s="359"/>
      <c r="J37" s="566">
        <f t="shared" si="3"/>
        <v>9.5272739241585764</v>
      </c>
      <c r="K37" s="7">
        <f t="shared" si="4"/>
        <v>10</v>
      </c>
      <c r="L37" s="427">
        <v>2013</v>
      </c>
      <c r="M37" s="359">
        <f t="shared" si="5"/>
        <v>4</v>
      </c>
      <c r="N37" s="520">
        <f t="shared" si="6"/>
        <v>0</v>
      </c>
      <c r="O37" s="1"/>
      <c r="P37" s="1"/>
      <c r="T37" s="1">
        <f t="shared" si="10"/>
        <v>6</v>
      </c>
      <c r="U37" s="7">
        <f t="shared" ref="U37:U68" si="12">IF(L37=U$3,-2,0)</f>
        <v>0</v>
      </c>
      <c r="V37" s="7">
        <f t="shared" ref="V37:V68" si="13">SUM(N37,U37)</f>
        <v>0</v>
      </c>
      <c r="X37" s="427">
        <v>3.6000000000000004E-2</v>
      </c>
      <c r="Y37" s="427">
        <v>4.5999999999999999E-2</v>
      </c>
      <c r="Z37" s="521">
        <v>44.11</v>
      </c>
      <c r="AA37" s="521">
        <v>0.70573566084788031</v>
      </c>
      <c r="AB37" s="486">
        <v>18.989999999999998</v>
      </c>
      <c r="AC37" s="487">
        <v>31.13</v>
      </c>
      <c r="AD37" s="488">
        <f t="shared" si="11"/>
        <v>1.63928383359663</v>
      </c>
      <c r="AF37" s="7">
        <v>10</v>
      </c>
      <c r="AG37" s="112">
        <v>1</v>
      </c>
      <c r="AN37" s="1">
        <v>4</v>
      </c>
      <c r="AO37" s="112">
        <v>1</v>
      </c>
    </row>
    <row r="38" spans="1:41" x14ac:dyDescent="0.3">
      <c r="A38" s="594" t="s">
        <v>55</v>
      </c>
      <c r="B38" s="516">
        <f t="shared" si="0"/>
        <v>34</v>
      </c>
      <c r="C38" s="7">
        <v>33</v>
      </c>
      <c r="D38" s="517">
        <v>0.2</v>
      </c>
      <c r="E38" s="581">
        <v>24.39</v>
      </c>
      <c r="F38" s="333">
        <f t="shared" si="1"/>
        <v>8.6413525510601037</v>
      </c>
      <c r="G38" s="7">
        <f t="shared" si="2"/>
        <v>1</v>
      </c>
      <c r="H38" s="7">
        <v>0</v>
      </c>
      <c r="I38" s="359"/>
      <c r="J38" s="566">
        <f t="shared" si="3"/>
        <v>9.6413525510601037</v>
      </c>
      <c r="K38" s="7">
        <f t="shared" si="4"/>
        <v>10</v>
      </c>
      <c r="L38" s="427">
        <v>2011</v>
      </c>
      <c r="M38" s="359">
        <f t="shared" si="5"/>
        <v>6</v>
      </c>
      <c r="N38" s="520">
        <f t="shared" si="6"/>
        <v>0</v>
      </c>
      <c r="O38" s="1"/>
      <c r="P38" s="1"/>
      <c r="T38" s="1">
        <f t="shared" si="10"/>
        <v>4</v>
      </c>
      <c r="U38" s="7">
        <f t="shared" si="12"/>
        <v>0</v>
      </c>
      <c r="V38" s="7">
        <f t="shared" si="13"/>
        <v>0</v>
      </c>
      <c r="X38" s="427">
        <v>6.4000000000000001E-2</v>
      </c>
      <c r="Y38" s="427">
        <v>7.0000000000000007E-2</v>
      </c>
      <c r="Z38" s="521">
        <v>52.89</v>
      </c>
      <c r="AA38" s="521">
        <v>0.46114577424844017</v>
      </c>
      <c r="AB38" s="486">
        <v>15.38</v>
      </c>
      <c r="AC38" s="487">
        <v>24.39</v>
      </c>
      <c r="AD38" s="488">
        <f t="shared" si="11"/>
        <v>1.5858257477243172</v>
      </c>
      <c r="AF38" s="7">
        <v>10</v>
      </c>
      <c r="AG38" s="112">
        <v>1</v>
      </c>
      <c r="AN38" s="1">
        <v>6</v>
      </c>
      <c r="AO38" s="112">
        <v>1</v>
      </c>
    </row>
    <row r="39" spans="1:41" s="290" customFormat="1" x14ac:dyDescent="0.3">
      <c r="A39" s="594" t="s">
        <v>344</v>
      </c>
      <c r="B39" s="570"/>
      <c r="C39" s="7">
        <v>40</v>
      </c>
      <c r="E39" s="573"/>
      <c r="F39" s="574"/>
      <c r="G39" s="291"/>
      <c r="H39" s="291"/>
      <c r="I39" s="291"/>
      <c r="J39" s="567"/>
      <c r="K39" s="291"/>
      <c r="L39" s="575"/>
      <c r="M39" s="571"/>
      <c r="N39" s="625">
        <f t="shared" ref="N39:N75" si="14">N$1</f>
        <v>4</v>
      </c>
      <c r="U39" s="7">
        <f t="shared" si="12"/>
        <v>0</v>
      </c>
      <c r="V39" s="7">
        <f t="shared" si="13"/>
        <v>4</v>
      </c>
      <c r="X39" s="575"/>
      <c r="Y39" s="575"/>
      <c r="Z39" s="291"/>
      <c r="AA39" s="291"/>
      <c r="AB39" s="576"/>
      <c r="AC39" s="573"/>
      <c r="AD39" s="577"/>
    </row>
    <row r="40" spans="1:41" s="290" customFormat="1" x14ac:dyDescent="0.3">
      <c r="A40" s="594" t="s">
        <v>345</v>
      </c>
      <c r="B40" s="570"/>
      <c r="C40" s="7">
        <v>35</v>
      </c>
      <c r="E40" s="573"/>
      <c r="F40" s="574"/>
      <c r="G40" s="291"/>
      <c r="H40" s="291"/>
      <c r="I40" s="291"/>
      <c r="J40" s="567"/>
      <c r="K40" s="291"/>
      <c r="L40" s="575"/>
      <c r="M40" s="571"/>
      <c r="N40" s="625">
        <f t="shared" si="14"/>
        <v>4</v>
      </c>
      <c r="U40" s="7">
        <f t="shared" si="12"/>
        <v>0</v>
      </c>
      <c r="V40" s="7">
        <f t="shared" si="13"/>
        <v>4</v>
      </c>
      <c r="X40" s="575"/>
      <c r="Y40" s="575"/>
      <c r="Z40" s="291"/>
      <c r="AA40" s="291"/>
      <c r="AB40" s="576"/>
      <c r="AC40" s="573"/>
      <c r="AD40" s="577"/>
    </row>
    <row r="41" spans="1:41" s="290" customFormat="1" x14ac:dyDescent="0.3">
      <c r="A41" s="594" t="s">
        <v>346</v>
      </c>
      <c r="B41" s="570"/>
      <c r="C41" s="7">
        <v>25</v>
      </c>
      <c r="E41" s="573"/>
      <c r="F41" s="574"/>
      <c r="G41" s="291"/>
      <c r="H41" s="291"/>
      <c r="I41" s="291"/>
      <c r="J41" s="567"/>
      <c r="K41" s="291"/>
      <c r="L41" s="575"/>
      <c r="M41" s="571"/>
      <c r="N41" s="625">
        <f t="shared" si="14"/>
        <v>4</v>
      </c>
      <c r="U41" s="7">
        <f t="shared" si="12"/>
        <v>0</v>
      </c>
      <c r="V41" s="7">
        <f t="shared" si="13"/>
        <v>4</v>
      </c>
      <c r="X41" s="575"/>
      <c r="Y41" s="575"/>
      <c r="Z41" s="291"/>
      <c r="AA41" s="291"/>
      <c r="AB41" s="576"/>
      <c r="AC41" s="573"/>
      <c r="AD41" s="577"/>
    </row>
    <row r="42" spans="1:41" s="290" customFormat="1" x14ac:dyDescent="0.3">
      <c r="A42" s="594" t="s">
        <v>347</v>
      </c>
      <c r="B42" s="570"/>
      <c r="C42" s="7">
        <v>17</v>
      </c>
      <c r="E42" s="573"/>
      <c r="F42" s="574"/>
      <c r="G42" s="291"/>
      <c r="H42" s="291"/>
      <c r="I42" s="291"/>
      <c r="J42" s="567"/>
      <c r="K42" s="291"/>
      <c r="L42" s="575"/>
      <c r="M42" s="571"/>
      <c r="N42" s="625">
        <f t="shared" si="14"/>
        <v>4</v>
      </c>
      <c r="U42" s="7">
        <f t="shared" si="12"/>
        <v>0</v>
      </c>
      <c r="V42" s="7">
        <f t="shared" si="13"/>
        <v>4</v>
      </c>
      <c r="X42" s="575"/>
      <c r="Y42" s="575"/>
      <c r="Z42" s="291"/>
      <c r="AA42" s="291"/>
      <c r="AB42" s="576"/>
      <c r="AC42" s="573"/>
      <c r="AD42" s="577"/>
    </row>
    <row r="43" spans="1:41" s="290" customFormat="1" x14ac:dyDescent="0.3">
      <c r="A43" s="594" t="s">
        <v>348</v>
      </c>
      <c r="B43" s="578"/>
      <c r="C43" s="7">
        <v>71</v>
      </c>
      <c r="E43" s="573"/>
      <c r="F43" s="574"/>
      <c r="G43" s="291"/>
      <c r="H43" s="291"/>
      <c r="I43" s="933"/>
      <c r="J43" s="579"/>
      <c r="K43" s="291"/>
      <c r="L43" s="575"/>
      <c r="M43" s="571"/>
      <c r="N43" s="625">
        <f t="shared" si="14"/>
        <v>4</v>
      </c>
      <c r="U43" s="7">
        <f t="shared" si="12"/>
        <v>0</v>
      </c>
      <c r="V43" s="7">
        <f t="shared" si="13"/>
        <v>4</v>
      </c>
      <c r="X43" s="575"/>
      <c r="Y43" s="575"/>
      <c r="Z43" s="291"/>
      <c r="AA43" s="291"/>
      <c r="AB43" s="576"/>
      <c r="AC43" s="573"/>
      <c r="AD43" s="577"/>
    </row>
    <row r="44" spans="1:41" s="290" customFormat="1" x14ac:dyDescent="0.3">
      <c r="A44" s="594" t="s">
        <v>349</v>
      </c>
      <c r="B44" s="570"/>
      <c r="C44" s="7">
        <v>68</v>
      </c>
      <c r="D44" s="532"/>
      <c r="E44" s="573"/>
      <c r="F44" s="574"/>
      <c r="G44" s="291"/>
      <c r="H44" s="291"/>
      <c r="I44" s="933"/>
      <c r="J44" s="579"/>
      <c r="K44" s="291"/>
      <c r="L44" s="575"/>
      <c r="M44" s="571"/>
      <c r="N44" s="625">
        <f t="shared" si="14"/>
        <v>4</v>
      </c>
      <c r="U44" s="7">
        <f t="shared" si="12"/>
        <v>0</v>
      </c>
      <c r="V44" s="7">
        <f t="shared" si="13"/>
        <v>4</v>
      </c>
      <c r="X44" s="575"/>
      <c r="Y44" s="575"/>
      <c r="Z44" s="291"/>
      <c r="AA44" s="291"/>
      <c r="AB44" s="576"/>
      <c r="AC44" s="573"/>
      <c r="AD44" s="577"/>
    </row>
    <row r="45" spans="1:41" s="290" customFormat="1" x14ac:dyDescent="0.3">
      <c r="A45" s="594" t="s">
        <v>350</v>
      </c>
      <c r="B45" s="570"/>
      <c r="C45" s="7">
        <v>32</v>
      </c>
      <c r="E45" s="573"/>
      <c r="F45" s="574"/>
      <c r="G45" s="291"/>
      <c r="H45" s="291"/>
      <c r="I45" s="291"/>
      <c r="J45" s="567"/>
      <c r="K45" s="291"/>
      <c r="L45" s="575"/>
      <c r="M45" s="571"/>
      <c r="N45" s="625">
        <f t="shared" si="14"/>
        <v>4</v>
      </c>
      <c r="U45" s="7">
        <f t="shared" si="12"/>
        <v>0</v>
      </c>
      <c r="V45" s="7">
        <f t="shared" si="13"/>
        <v>4</v>
      </c>
      <c r="X45" s="575"/>
      <c r="Y45" s="575"/>
      <c r="Z45" s="291"/>
      <c r="AA45" s="291"/>
      <c r="AB45" s="576"/>
      <c r="AC45" s="573"/>
      <c r="AD45" s="577"/>
    </row>
    <row r="46" spans="1:41" s="290" customFormat="1" x14ac:dyDescent="0.3">
      <c r="A46" s="594" t="s">
        <v>307</v>
      </c>
      <c r="B46" s="570"/>
      <c r="C46" s="7">
        <v>15</v>
      </c>
      <c r="E46" s="573"/>
      <c r="F46" s="574"/>
      <c r="G46" s="291"/>
      <c r="H46" s="291"/>
      <c r="I46" s="291"/>
      <c r="J46" s="567"/>
      <c r="K46" s="291"/>
      <c r="L46" s="575"/>
      <c r="M46" s="571"/>
      <c r="N46" s="625">
        <f t="shared" si="14"/>
        <v>4</v>
      </c>
      <c r="U46" s="7">
        <f t="shared" si="12"/>
        <v>0</v>
      </c>
      <c r="V46" s="7">
        <f t="shared" si="13"/>
        <v>4</v>
      </c>
      <c r="X46" s="575"/>
      <c r="Y46" s="575"/>
      <c r="Z46" s="291"/>
      <c r="AA46" s="291"/>
      <c r="AB46" s="576"/>
      <c r="AC46" s="573"/>
      <c r="AD46" s="577"/>
    </row>
    <row r="47" spans="1:41" s="290" customFormat="1" x14ac:dyDescent="0.3">
      <c r="A47" s="594" t="s">
        <v>68</v>
      </c>
      <c r="B47" s="570"/>
      <c r="C47" s="7">
        <v>67</v>
      </c>
      <c r="E47" s="573"/>
      <c r="F47" s="574"/>
      <c r="G47" s="291"/>
      <c r="H47" s="291"/>
      <c r="I47" s="291"/>
      <c r="J47" s="567"/>
      <c r="K47" s="291"/>
      <c r="L47" s="575"/>
      <c r="M47" s="571"/>
      <c r="N47" s="625">
        <f t="shared" si="14"/>
        <v>4</v>
      </c>
      <c r="U47" s="7">
        <f t="shared" si="12"/>
        <v>0</v>
      </c>
      <c r="V47" s="7">
        <f t="shared" si="13"/>
        <v>4</v>
      </c>
      <c r="X47" s="575"/>
      <c r="Y47" s="575"/>
      <c r="Z47" s="291"/>
      <c r="AA47" s="291"/>
      <c r="AB47" s="576"/>
      <c r="AC47" s="573"/>
      <c r="AD47" s="577"/>
    </row>
    <row r="48" spans="1:41" s="290" customFormat="1" x14ac:dyDescent="0.3">
      <c r="A48" s="594" t="s">
        <v>351</v>
      </c>
      <c r="B48" s="570"/>
      <c r="C48" s="7">
        <v>56</v>
      </c>
      <c r="E48" s="573"/>
      <c r="F48" s="574"/>
      <c r="G48" s="291"/>
      <c r="H48" s="291"/>
      <c r="I48" s="291"/>
      <c r="J48" s="567"/>
      <c r="K48" s="291"/>
      <c r="L48" s="575"/>
      <c r="M48" s="571"/>
      <c r="N48" s="625">
        <f t="shared" si="14"/>
        <v>4</v>
      </c>
      <c r="U48" s="7">
        <f t="shared" si="12"/>
        <v>0</v>
      </c>
      <c r="V48" s="7">
        <f t="shared" si="13"/>
        <v>4</v>
      </c>
      <c r="X48" s="575"/>
      <c r="Y48" s="575"/>
      <c r="Z48" s="291"/>
      <c r="AA48" s="291"/>
      <c r="AB48" s="576"/>
      <c r="AC48" s="573"/>
      <c r="AD48" s="577"/>
    </row>
    <row r="49" spans="1:30" s="290" customFormat="1" x14ac:dyDescent="0.3">
      <c r="A49" s="594" t="s">
        <v>352</v>
      </c>
      <c r="B49" s="570"/>
      <c r="C49" s="7">
        <v>63</v>
      </c>
      <c r="E49" s="573"/>
      <c r="F49" s="574"/>
      <c r="G49" s="291"/>
      <c r="H49" s="291"/>
      <c r="I49" s="291"/>
      <c r="J49" s="567"/>
      <c r="K49" s="291"/>
      <c r="L49" s="575"/>
      <c r="M49" s="571"/>
      <c r="N49" s="625">
        <f t="shared" si="14"/>
        <v>4</v>
      </c>
      <c r="U49" s="7">
        <f t="shared" si="12"/>
        <v>0</v>
      </c>
      <c r="V49" s="7">
        <f t="shared" si="13"/>
        <v>4</v>
      </c>
      <c r="X49" s="575"/>
      <c r="Y49" s="575"/>
      <c r="Z49" s="291"/>
      <c r="AA49" s="291"/>
      <c r="AB49" s="576"/>
      <c r="AC49" s="573"/>
      <c r="AD49" s="577"/>
    </row>
    <row r="50" spans="1:30" s="290" customFormat="1" x14ac:dyDescent="0.3">
      <c r="A50" s="594" t="s">
        <v>353</v>
      </c>
      <c r="B50" s="570"/>
      <c r="C50" s="7">
        <v>23</v>
      </c>
      <c r="E50" s="573"/>
      <c r="F50" s="574"/>
      <c r="G50" s="291"/>
      <c r="H50" s="291"/>
      <c r="I50" s="291"/>
      <c r="J50" s="567"/>
      <c r="K50" s="291"/>
      <c r="L50" s="575"/>
      <c r="M50" s="571"/>
      <c r="N50" s="625">
        <f t="shared" si="14"/>
        <v>4</v>
      </c>
      <c r="U50" s="7">
        <f t="shared" si="12"/>
        <v>0</v>
      </c>
      <c r="V50" s="7">
        <f t="shared" si="13"/>
        <v>4</v>
      </c>
      <c r="X50" s="575"/>
      <c r="Y50" s="575"/>
      <c r="Z50" s="291"/>
      <c r="AA50" s="291"/>
      <c r="AB50" s="576"/>
      <c r="AC50" s="573"/>
      <c r="AD50" s="577"/>
    </row>
    <row r="51" spans="1:30" s="290" customFormat="1" x14ac:dyDescent="0.3">
      <c r="A51" s="594" t="s">
        <v>354</v>
      </c>
      <c r="B51" s="570"/>
      <c r="C51" s="7">
        <v>66</v>
      </c>
      <c r="E51" s="573"/>
      <c r="F51" s="574"/>
      <c r="G51" s="291"/>
      <c r="H51" s="291"/>
      <c r="I51" s="291"/>
      <c r="J51" s="567"/>
      <c r="K51" s="291"/>
      <c r="L51" s="575"/>
      <c r="M51" s="571"/>
      <c r="N51" s="625">
        <f t="shared" si="14"/>
        <v>4</v>
      </c>
      <c r="U51" s="7">
        <f t="shared" si="12"/>
        <v>0</v>
      </c>
      <c r="V51" s="7">
        <f t="shared" si="13"/>
        <v>4</v>
      </c>
      <c r="X51" s="575"/>
      <c r="Y51" s="575"/>
      <c r="Z51" s="291"/>
      <c r="AA51" s="291"/>
      <c r="AB51" s="576"/>
      <c r="AC51" s="573"/>
      <c r="AD51" s="577"/>
    </row>
    <row r="52" spans="1:30" s="290" customFormat="1" x14ac:dyDescent="0.3">
      <c r="A52" s="594" t="s">
        <v>355</v>
      </c>
      <c r="B52" s="570"/>
      <c r="C52" s="7">
        <v>65</v>
      </c>
      <c r="E52" s="573"/>
      <c r="F52" s="574"/>
      <c r="G52" s="291"/>
      <c r="H52" s="291"/>
      <c r="I52" s="291"/>
      <c r="J52" s="567"/>
      <c r="K52" s="291"/>
      <c r="L52" s="575"/>
      <c r="M52" s="571"/>
      <c r="N52" s="625">
        <f t="shared" si="14"/>
        <v>4</v>
      </c>
      <c r="U52" s="7">
        <f t="shared" si="12"/>
        <v>0</v>
      </c>
      <c r="V52" s="7">
        <f t="shared" si="13"/>
        <v>4</v>
      </c>
      <c r="X52" s="575"/>
      <c r="Y52" s="575"/>
      <c r="Z52" s="291"/>
      <c r="AA52" s="291"/>
      <c r="AB52" s="576"/>
      <c r="AC52" s="573"/>
      <c r="AD52" s="577"/>
    </row>
    <row r="53" spans="1:30" s="290" customFormat="1" x14ac:dyDescent="0.3">
      <c r="A53" s="540" t="s">
        <v>34</v>
      </c>
      <c r="B53" s="578"/>
      <c r="C53" s="7">
        <v>43</v>
      </c>
      <c r="E53" s="573"/>
      <c r="F53" s="574"/>
      <c r="G53" s="291"/>
      <c r="H53" s="291"/>
      <c r="I53" s="291"/>
      <c r="J53" s="567"/>
      <c r="K53" s="291"/>
      <c r="L53" s="575"/>
      <c r="M53" s="571"/>
      <c r="N53" s="625">
        <f t="shared" si="14"/>
        <v>4</v>
      </c>
      <c r="U53" s="7">
        <f t="shared" si="12"/>
        <v>0</v>
      </c>
      <c r="V53" s="7">
        <f t="shared" si="13"/>
        <v>4</v>
      </c>
      <c r="X53" s="575"/>
      <c r="Y53" s="575"/>
      <c r="Z53" s="291"/>
      <c r="AA53" s="291"/>
      <c r="AB53" s="576"/>
      <c r="AC53" s="573"/>
      <c r="AD53" s="577"/>
    </row>
    <row r="54" spans="1:30" s="290" customFormat="1" x14ac:dyDescent="0.3">
      <c r="A54" s="594" t="s">
        <v>356</v>
      </c>
      <c r="B54" s="570"/>
      <c r="C54" s="7">
        <v>53</v>
      </c>
      <c r="E54" s="573"/>
      <c r="F54" s="574"/>
      <c r="G54" s="291"/>
      <c r="H54" s="291"/>
      <c r="I54" s="291"/>
      <c r="J54" s="567"/>
      <c r="K54" s="291"/>
      <c r="L54" s="575"/>
      <c r="M54" s="571"/>
      <c r="N54" s="625">
        <f t="shared" si="14"/>
        <v>4</v>
      </c>
      <c r="U54" s="7">
        <f t="shared" si="12"/>
        <v>0</v>
      </c>
      <c r="V54" s="7">
        <f t="shared" si="13"/>
        <v>4</v>
      </c>
      <c r="X54" s="575"/>
      <c r="Y54" s="575"/>
      <c r="Z54" s="291"/>
      <c r="AA54" s="291"/>
      <c r="AB54" s="576"/>
      <c r="AC54" s="573"/>
      <c r="AD54" s="577"/>
    </row>
    <row r="55" spans="1:30" s="290" customFormat="1" x14ac:dyDescent="0.3">
      <c r="A55" s="594" t="s">
        <v>357</v>
      </c>
      <c r="B55" s="570"/>
      <c r="C55" s="7">
        <v>47</v>
      </c>
      <c r="E55" s="573"/>
      <c r="F55" s="574"/>
      <c r="G55" s="291"/>
      <c r="H55" s="291"/>
      <c r="I55" s="291"/>
      <c r="J55" s="567"/>
      <c r="K55" s="291"/>
      <c r="L55" s="575"/>
      <c r="M55" s="571"/>
      <c r="N55" s="625">
        <f t="shared" si="14"/>
        <v>4</v>
      </c>
      <c r="U55" s="7">
        <f t="shared" si="12"/>
        <v>0</v>
      </c>
      <c r="V55" s="7">
        <f t="shared" si="13"/>
        <v>4</v>
      </c>
      <c r="X55" s="575"/>
      <c r="Y55" s="575"/>
      <c r="Z55" s="291"/>
      <c r="AA55" s="291"/>
      <c r="AB55" s="576"/>
      <c r="AC55" s="573"/>
      <c r="AD55" s="577"/>
    </row>
    <row r="56" spans="1:30" s="290" customFormat="1" x14ac:dyDescent="0.3">
      <c r="A56" s="594" t="s">
        <v>305</v>
      </c>
      <c r="B56" s="570"/>
      <c r="C56" s="7">
        <v>16</v>
      </c>
      <c r="E56" s="573"/>
      <c r="F56" s="574"/>
      <c r="G56" s="291"/>
      <c r="H56" s="291"/>
      <c r="I56" s="291"/>
      <c r="J56" s="567"/>
      <c r="K56" s="291"/>
      <c r="L56" s="575"/>
      <c r="M56" s="571"/>
      <c r="N56" s="625">
        <f t="shared" si="14"/>
        <v>4</v>
      </c>
      <c r="U56" s="7">
        <f t="shared" si="12"/>
        <v>0</v>
      </c>
      <c r="V56" s="7">
        <f t="shared" si="13"/>
        <v>4</v>
      </c>
      <c r="X56" s="575"/>
      <c r="Y56" s="575"/>
      <c r="Z56" s="291"/>
      <c r="AA56" s="291"/>
      <c r="AB56" s="576"/>
      <c r="AC56" s="573"/>
      <c r="AD56" s="577"/>
    </row>
    <row r="57" spans="1:30" s="290" customFormat="1" x14ac:dyDescent="0.3">
      <c r="A57" s="594" t="s">
        <v>358</v>
      </c>
      <c r="B57" s="578"/>
      <c r="C57" s="7">
        <v>29</v>
      </c>
      <c r="E57" s="573"/>
      <c r="F57" s="574"/>
      <c r="G57" s="291"/>
      <c r="H57" s="291"/>
      <c r="J57" s="572"/>
      <c r="K57" s="291"/>
      <c r="L57" s="575"/>
      <c r="M57" s="571"/>
      <c r="N57" s="625">
        <f t="shared" si="14"/>
        <v>4</v>
      </c>
      <c r="U57" s="7">
        <f t="shared" si="12"/>
        <v>0</v>
      </c>
      <c r="V57" s="7">
        <f t="shared" si="13"/>
        <v>4</v>
      </c>
      <c r="X57" s="575"/>
      <c r="Y57" s="575"/>
      <c r="Z57" s="291"/>
      <c r="AA57" s="291"/>
      <c r="AB57" s="576"/>
      <c r="AC57" s="573"/>
      <c r="AD57" s="577"/>
    </row>
    <row r="58" spans="1:30" s="290" customFormat="1" x14ac:dyDescent="0.3">
      <c r="A58" s="594" t="s">
        <v>359</v>
      </c>
      <c r="B58" s="570"/>
      <c r="C58" s="7">
        <v>36</v>
      </c>
      <c r="E58" s="573"/>
      <c r="F58" s="574"/>
      <c r="G58" s="291"/>
      <c r="H58" s="291"/>
      <c r="I58" s="291"/>
      <c r="J58" s="567"/>
      <c r="K58" s="291"/>
      <c r="L58" s="575"/>
      <c r="M58" s="571"/>
      <c r="N58" s="625">
        <f t="shared" si="14"/>
        <v>4</v>
      </c>
      <c r="U58" s="7">
        <f t="shared" si="12"/>
        <v>0</v>
      </c>
      <c r="V58" s="7">
        <f t="shared" si="13"/>
        <v>4</v>
      </c>
      <c r="X58" s="575"/>
      <c r="Y58" s="575"/>
      <c r="Z58" s="291"/>
      <c r="AA58" s="291"/>
      <c r="AB58" s="576"/>
      <c r="AC58" s="573"/>
      <c r="AD58" s="577"/>
    </row>
    <row r="59" spans="1:30" s="290" customFormat="1" x14ac:dyDescent="0.3">
      <c r="A59" s="594" t="s">
        <v>360</v>
      </c>
      <c r="B59" s="570"/>
      <c r="C59" s="7">
        <v>45</v>
      </c>
      <c r="E59" s="573"/>
      <c r="F59" s="574"/>
      <c r="G59" s="291"/>
      <c r="H59" s="291"/>
      <c r="I59" s="291"/>
      <c r="J59" s="567"/>
      <c r="K59" s="291"/>
      <c r="L59" s="575"/>
      <c r="M59" s="571"/>
      <c r="N59" s="625">
        <f t="shared" si="14"/>
        <v>4</v>
      </c>
      <c r="U59" s="7">
        <f t="shared" si="12"/>
        <v>0</v>
      </c>
      <c r="V59" s="7">
        <f t="shared" si="13"/>
        <v>4</v>
      </c>
      <c r="X59" s="575"/>
      <c r="Y59" s="575"/>
      <c r="Z59" s="291"/>
      <c r="AA59" s="291"/>
      <c r="AB59" s="576"/>
      <c r="AC59" s="573"/>
      <c r="AD59" s="577"/>
    </row>
    <row r="60" spans="1:30" s="290" customFormat="1" x14ac:dyDescent="0.3">
      <c r="A60" s="594" t="s">
        <v>361</v>
      </c>
      <c r="B60" s="570"/>
      <c r="C60" s="7">
        <v>62</v>
      </c>
      <c r="E60" s="573"/>
      <c r="F60" s="574"/>
      <c r="G60" s="291"/>
      <c r="H60" s="291"/>
      <c r="I60" s="291"/>
      <c r="J60" s="567"/>
      <c r="K60" s="291"/>
      <c r="L60" s="575"/>
      <c r="M60" s="571"/>
      <c r="N60" s="625">
        <f t="shared" si="14"/>
        <v>4</v>
      </c>
      <c r="U60" s="7">
        <f t="shared" si="12"/>
        <v>0</v>
      </c>
      <c r="V60" s="7">
        <f t="shared" si="13"/>
        <v>4</v>
      </c>
      <c r="X60" s="575"/>
      <c r="Y60" s="575"/>
      <c r="Z60" s="291"/>
      <c r="AA60" s="291"/>
      <c r="AB60" s="576"/>
      <c r="AC60" s="573"/>
      <c r="AD60" s="577"/>
    </row>
    <row r="61" spans="1:30" s="290" customFormat="1" x14ac:dyDescent="0.3">
      <c r="A61" s="594" t="s">
        <v>362</v>
      </c>
      <c r="B61" s="570"/>
      <c r="C61" s="7">
        <v>49</v>
      </c>
      <c r="E61" s="573"/>
      <c r="F61" s="574"/>
      <c r="G61" s="291"/>
      <c r="H61" s="291"/>
      <c r="I61" s="291"/>
      <c r="J61" s="567"/>
      <c r="K61" s="291"/>
      <c r="L61" s="575"/>
      <c r="M61" s="571"/>
      <c r="N61" s="625">
        <f t="shared" si="14"/>
        <v>4</v>
      </c>
      <c r="U61" s="7">
        <f t="shared" si="12"/>
        <v>0</v>
      </c>
      <c r="V61" s="7">
        <f t="shared" si="13"/>
        <v>4</v>
      </c>
      <c r="X61" s="575"/>
      <c r="Y61" s="575"/>
      <c r="Z61" s="291"/>
      <c r="AA61" s="291"/>
      <c r="AB61" s="576"/>
      <c r="AC61" s="573"/>
      <c r="AD61" s="577"/>
    </row>
    <row r="62" spans="1:30" s="290" customFormat="1" x14ac:dyDescent="0.3">
      <c r="A62" s="594" t="s">
        <v>363</v>
      </c>
      <c r="B62" s="570"/>
      <c r="C62" s="7">
        <v>60</v>
      </c>
      <c r="E62" s="573"/>
      <c r="F62" s="574"/>
      <c r="G62" s="291"/>
      <c r="H62" s="291"/>
      <c r="I62" s="291"/>
      <c r="J62" s="567"/>
      <c r="K62" s="291"/>
      <c r="L62" s="575"/>
      <c r="M62" s="571"/>
      <c r="N62" s="625">
        <f t="shared" si="14"/>
        <v>4</v>
      </c>
      <c r="U62" s="7">
        <f t="shared" si="12"/>
        <v>0</v>
      </c>
      <c r="V62" s="7">
        <f t="shared" si="13"/>
        <v>4</v>
      </c>
      <c r="X62" s="575"/>
      <c r="Y62" s="575"/>
      <c r="Z62" s="291"/>
      <c r="AA62" s="291"/>
      <c r="AB62" s="576"/>
      <c r="AC62" s="573"/>
      <c r="AD62" s="577"/>
    </row>
    <row r="63" spans="1:30" s="290" customFormat="1" x14ac:dyDescent="0.3">
      <c r="A63" s="594" t="s">
        <v>364</v>
      </c>
      <c r="B63" s="570"/>
      <c r="C63" s="7">
        <v>61</v>
      </c>
      <c r="E63" s="573"/>
      <c r="F63" s="574"/>
      <c r="G63" s="291"/>
      <c r="H63" s="291"/>
      <c r="I63" s="291"/>
      <c r="J63" s="567"/>
      <c r="K63" s="291"/>
      <c r="L63" s="575"/>
      <c r="M63" s="571"/>
      <c r="N63" s="625">
        <f t="shared" si="14"/>
        <v>4</v>
      </c>
      <c r="U63" s="7">
        <f t="shared" si="12"/>
        <v>0</v>
      </c>
      <c r="V63" s="7">
        <f t="shared" si="13"/>
        <v>4</v>
      </c>
      <c r="X63" s="575"/>
      <c r="Y63" s="575"/>
      <c r="Z63" s="291"/>
      <c r="AA63" s="291"/>
      <c r="AB63" s="576"/>
      <c r="AC63" s="573"/>
      <c r="AD63" s="577"/>
    </row>
    <row r="64" spans="1:30" s="290" customFormat="1" x14ac:dyDescent="0.3">
      <c r="A64" s="594" t="s">
        <v>365</v>
      </c>
      <c r="B64" s="570"/>
      <c r="C64" s="7">
        <v>37</v>
      </c>
      <c r="E64" s="573"/>
      <c r="F64" s="574"/>
      <c r="G64" s="291"/>
      <c r="H64" s="291"/>
      <c r="I64" s="291"/>
      <c r="J64" s="567"/>
      <c r="K64" s="291"/>
      <c r="L64" s="575"/>
      <c r="M64" s="571"/>
      <c r="N64" s="625">
        <f t="shared" si="14"/>
        <v>4</v>
      </c>
      <c r="U64" s="7">
        <f t="shared" si="12"/>
        <v>0</v>
      </c>
      <c r="V64" s="7">
        <f t="shared" si="13"/>
        <v>4</v>
      </c>
      <c r="X64" s="575"/>
      <c r="Y64" s="575"/>
      <c r="Z64" s="291"/>
      <c r="AA64" s="291"/>
      <c r="AB64" s="576"/>
      <c r="AC64" s="573"/>
      <c r="AD64" s="577"/>
    </row>
    <row r="65" spans="1:30" s="290" customFormat="1" x14ac:dyDescent="0.3">
      <c r="A65" s="594" t="s">
        <v>366</v>
      </c>
      <c r="B65" s="570"/>
      <c r="C65" s="7">
        <v>70</v>
      </c>
      <c r="E65" s="573"/>
      <c r="F65" s="574"/>
      <c r="G65" s="291"/>
      <c r="H65" s="291"/>
      <c r="I65" s="291"/>
      <c r="J65" s="567"/>
      <c r="K65" s="291"/>
      <c r="L65" s="575"/>
      <c r="M65" s="571"/>
      <c r="N65" s="625">
        <f t="shared" si="14"/>
        <v>4</v>
      </c>
      <c r="U65" s="7">
        <f t="shared" si="12"/>
        <v>0</v>
      </c>
      <c r="V65" s="7">
        <f t="shared" si="13"/>
        <v>4</v>
      </c>
      <c r="X65" s="575"/>
      <c r="Y65" s="575"/>
      <c r="Z65" s="291"/>
      <c r="AA65" s="291"/>
      <c r="AB65" s="576"/>
      <c r="AC65" s="573"/>
      <c r="AD65" s="577"/>
    </row>
    <row r="66" spans="1:30" s="290" customFormat="1" x14ac:dyDescent="0.3">
      <c r="A66" s="594" t="s">
        <v>367</v>
      </c>
      <c r="B66" s="570"/>
      <c r="C66" s="7">
        <v>42</v>
      </c>
      <c r="E66" s="573"/>
      <c r="F66" s="574"/>
      <c r="G66" s="291"/>
      <c r="H66" s="291"/>
      <c r="I66" s="291"/>
      <c r="J66" s="567"/>
      <c r="K66" s="291"/>
      <c r="L66" s="575"/>
      <c r="M66" s="571"/>
      <c r="N66" s="625">
        <f t="shared" si="14"/>
        <v>4</v>
      </c>
      <c r="U66" s="7">
        <f t="shared" si="12"/>
        <v>0</v>
      </c>
      <c r="V66" s="7">
        <f t="shared" si="13"/>
        <v>4</v>
      </c>
      <c r="X66" s="575"/>
      <c r="Y66" s="575"/>
      <c r="Z66" s="291"/>
      <c r="AA66" s="291"/>
      <c r="AB66" s="576"/>
      <c r="AC66" s="573"/>
      <c r="AD66" s="577"/>
    </row>
    <row r="67" spans="1:30" s="290" customFormat="1" x14ac:dyDescent="0.3">
      <c r="A67" s="594" t="s">
        <v>368</v>
      </c>
      <c r="B67" s="570"/>
      <c r="C67" s="7">
        <v>59</v>
      </c>
      <c r="E67" s="573"/>
      <c r="F67" s="574"/>
      <c r="G67" s="291"/>
      <c r="H67" s="291"/>
      <c r="I67" s="291"/>
      <c r="J67" s="567"/>
      <c r="K67" s="291"/>
      <c r="L67" s="575"/>
      <c r="M67" s="571"/>
      <c r="N67" s="625">
        <f t="shared" si="14"/>
        <v>4</v>
      </c>
      <c r="U67" s="7">
        <f t="shared" si="12"/>
        <v>0</v>
      </c>
      <c r="V67" s="7">
        <f t="shared" si="13"/>
        <v>4</v>
      </c>
      <c r="X67" s="575"/>
      <c r="Y67" s="575"/>
      <c r="Z67" s="291"/>
      <c r="AA67" s="291"/>
      <c r="AB67" s="576"/>
      <c r="AC67" s="573"/>
      <c r="AD67" s="577"/>
    </row>
    <row r="68" spans="1:30" s="290" customFormat="1" x14ac:dyDescent="0.3">
      <c r="A68" s="594" t="s">
        <v>369</v>
      </c>
      <c r="B68" s="570"/>
      <c r="C68" s="7">
        <v>58</v>
      </c>
      <c r="E68" s="573"/>
      <c r="F68" s="574"/>
      <c r="G68" s="291"/>
      <c r="H68" s="291"/>
      <c r="I68" s="291"/>
      <c r="J68" s="567"/>
      <c r="K68" s="291"/>
      <c r="L68" s="575"/>
      <c r="M68" s="571"/>
      <c r="N68" s="625">
        <f t="shared" si="14"/>
        <v>4</v>
      </c>
      <c r="U68" s="7">
        <f t="shared" si="12"/>
        <v>0</v>
      </c>
      <c r="V68" s="7">
        <f t="shared" si="13"/>
        <v>4</v>
      </c>
      <c r="X68" s="575"/>
      <c r="Y68" s="575"/>
      <c r="Z68" s="291"/>
      <c r="AA68" s="291"/>
      <c r="AB68" s="576"/>
      <c r="AC68" s="573"/>
      <c r="AD68" s="577"/>
    </row>
    <row r="69" spans="1:30" s="290" customFormat="1" x14ac:dyDescent="0.3">
      <c r="A69" s="594" t="s">
        <v>370</v>
      </c>
      <c r="B69" s="570"/>
      <c r="C69" s="7">
        <v>64</v>
      </c>
      <c r="E69" s="573"/>
      <c r="F69" s="574"/>
      <c r="G69" s="291"/>
      <c r="H69" s="291"/>
      <c r="I69" s="291"/>
      <c r="J69" s="567"/>
      <c r="K69" s="291"/>
      <c r="L69" s="575"/>
      <c r="M69" s="571"/>
      <c r="N69" s="625">
        <f t="shared" si="14"/>
        <v>4</v>
      </c>
      <c r="U69" s="7">
        <f t="shared" ref="U69:U75" si="15">IF(L69=U$3,-2,0)</f>
        <v>0</v>
      </c>
      <c r="V69" s="7">
        <f t="shared" ref="V69:V75" si="16">SUM(N69,U69)</f>
        <v>4</v>
      </c>
      <c r="X69" s="575"/>
      <c r="Y69" s="575"/>
      <c r="Z69" s="291"/>
      <c r="AA69" s="291"/>
      <c r="AB69" s="576"/>
      <c r="AC69" s="573"/>
      <c r="AD69" s="577"/>
    </row>
    <row r="70" spans="1:30" s="290" customFormat="1" x14ac:dyDescent="0.3">
      <c r="A70" s="594" t="s">
        <v>371</v>
      </c>
      <c r="B70" s="570"/>
      <c r="C70" s="7">
        <v>55</v>
      </c>
      <c r="E70" s="573"/>
      <c r="F70" s="574"/>
      <c r="G70" s="291"/>
      <c r="H70" s="291"/>
      <c r="I70" s="291"/>
      <c r="J70" s="567"/>
      <c r="K70" s="291"/>
      <c r="L70" s="575"/>
      <c r="M70" s="571"/>
      <c r="N70" s="625">
        <f t="shared" si="14"/>
        <v>4</v>
      </c>
      <c r="U70" s="7">
        <f t="shared" si="15"/>
        <v>0</v>
      </c>
      <c r="V70" s="7">
        <f t="shared" si="16"/>
        <v>4</v>
      </c>
      <c r="X70" s="575"/>
      <c r="Y70" s="575"/>
      <c r="Z70" s="291"/>
      <c r="AA70" s="291"/>
      <c r="AB70" s="576"/>
      <c r="AC70" s="573"/>
      <c r="AD70" s="577"/>
    </row>
    <row r="71" spans="1:30" s="290" customFormat="1" x14ac:dyDescent="0.3">
      <c r="A71" s="594" t="s">
        <v>372</v>
      </c>
      <c r="B71" s="570"/>
      <c r="C71" s="7">
        <v>69</v>
      </c>
      <c r="E71" s="573"/>
      <c r="F71" s="574"/>
      <c r="G71" s="291"/>
      <c r="H71" s="291"/>
      <c r="I71" s="291"/>
      <c r="J71" s="567"/>
      <c r="K71" s="291"/>
      <c r="L71" s="575"/>
      <c r="M71" s="571"/>
      <c r="N71" s="625">
        <f t="shared" si="14"/>
        <v>4</v>
      </c>
      <c r="U71" s="7">
        <f t="shared" si="15"/>
        <v>0</v>
      </c>
      <c r="V71" s="7">
        <f t="shared" si="16"/>
        <v>4</v>
      </c>
      <c r="X71" s="575"/>
      <c r="Y71" s="575"/>
      <c r="Z71" s="291"/>
      <c r="AA71" s="291"/>
      <c r="AB71" s="576"/>
      <c r="AC71" s="573"/>
      <c r="AD71" s="577"/>
    </row>
    <row r="72" spans="1:30" s="290" customFormat="1" x14ac:dyDescent="0.3">
      <c r="A72" s="594" t="s">
        <v>373</v>
      </c>
      <c r="B72" s="570"/>
      <c r="C72" s="7">
        <v>51</v>
      </c>
      <c r="E72" s="573"/>
      <c r="F72" s="574"/>
      <c r="G72" s="291"/>
      <c r="H72" s="291"/>
      <c r="J72" s="572"/>
      <c r="K72" s="291"/>
      <c r="L72" s="575"/>
      <c r="M72" s="571"/>
      <c r="N72" s="625">
        <f t="shared" si="14"/>
        <v>4</v>
      </c>
      <c r="U72" s="7">
        <f t="shared" si="15"/>
        <v>0</v>
      </c>
      <c r="V72" s="7">
        <f t="shared" si="16"/>
        <v>4</v>
      </c>
      <c r="X72" s="575"/>
      <c r="Y72" s="575"/>
      <c r="Z72" s="291"/>
      <c r="AA72" s="291"/>
      <c r="AB72" s="576"/>
      <c r="AC72" s="573"/>
      <c r="AD72" s="577"/>
    </row>
    <row r="73" spans="1:30" s="290" customFormat="1" x14ac:dyDescent="0.3">
      <c r="A73" s="594" t="s">
        <v>374</v>
      </c>
      <c r="B73" s="570"/>
      <c r="C73" s="7">
        <v>41</v>
      </c>
      <c r="E73" s="573"/>
      <c r="F73" s="574"/>
      <c r="G73" s="291"/>
      <c r="H73" s="291"/>
      <c r="I73" s="291"/>
      <c r="J73" s="567"/>
      <c r="K73" s="291"/>
      <c r="L73" s="575"/>
      <c r="M73" s="571"/>
      <c r="N73" s="625">
        <f t="shared" si="14"/>
        <v>4</v>
      </c>
      <c r="U73" s="7">
        <f t="shared" si="15"/>
        <v>0</v>
      </c>
      <c r="V73" s="7">
        <f t="shared" si="16"/>
        <v>4</v>
      </c>
      <c r="X73" s="575"/>
      <c r="Y73" s="575"/>
      <c r="Z73" s="291"/>
      <c r="AA73" s="291"/>
      <c r="AB73" s="576"/>
      <c r="AC73" s="573"/>
      <c r="AD73" s="577"/>
    </row>
    <row r="74" spans="1:30" s="290" customFormat="1" x14ac:dyDescent="0.3">
      <c r="A74" s="594" t="s">
        <v>376</v>
      </c>
      <c r="B74" s="570"/>
      <c r="C74" s="7">
        <v>28</v>
      </c>
      <c r="E74" s="573"/>
      <c r="F74" s="574"/>
      <c r="G74" s="291"/>
      <c r="H74" s="291"/>
      <c r="I74" s="291"/>
      <c r="J74" s="567"/>
      <c r="K74" s="291"/>
      <c r="L74" s="575"/>
      <c r="M74" s="571"/>
      <c r="N74" s="625">
        <f t="shared" si="14"/>
        <v>4</v>
      </c>
      <c r="U74" s="7">
        <f t="shared" si="15"/>
        <v>0</v>
      </c>
      <c r="V74" s="7">
        <f t="shared" si="16"/>
        <v>4</v>
      </c>
      <c r="X74" s="575"/>
      <c r="Y74" s="575"/>
      <c r="Z74" s="291"/>
      <c r="AA74" s="291"/>
      <c r="AB74" s="576"/>
      <c r="AC74" s="573"/>
      <c r="AD74" s="577"/>
    </row>
    <row r="75" spans="1:30" s="290" customFormat="1" x14ac:dyDescent="0.3">
      <c r="A75" s="594" t="s">
        <v>375</v>
      </c>
      <c r="B75" s="570"/>
      <c r="C75" s="7">
        <v>57</v>
      </c>
      <c r="E75" s="573"/>
      <c r="F75" s="574"/>
      <c r="G75" s="291"/>
      <c r="H75" s="291"/>
      <c r="I75" s="291"/>
      <c r="J75" s="567"/>
      <c r="K75" s="291"/>
      <c r="L75" s="575"/>
      <c r="M75" s="571"/>
      <c r="N75" s="625">
        <f t="shared" si="14"/>
        <v>4</v>
      </c>
      <c r="U75" s="7">
        <f t="shared" si="15"/>
        <v>0</v>
      </c>
      <c r="V75" s="7">
        <f t="shared" si="16"/>
        <v>4</v>
      </c>
      <c r="X75" s="575"/>
      <c r="Y75" s="575"/>
      <c r="Z75" s="291"/>
      <c r="AA75" s="291"/>
      <c r="AB75" s="576"/>
      <c r="AC75" s="573"/>
      <c r="AD75" s="577"/>
    </row>
    <row r="76" spans="1:30" s="290" customFormat="1" x14ac:dyDescent="0.3">
      <c r="A76" s="595"/>
      <c r="B76" s="570"/>
      <c r="C76" s="291"/>
      <c r="E76" s="573"/>
      <c r="F76" s="574"/>
      <c r="G76" s="291"/>
      <c r="H76" s="291"/>
      <c r="J76" s="532"/>
      <c r="K76" s="291"/>
      <c r="L76" s="575"/>
      <c r="V76" s="291"/>
      <c r="X76" s="575"/>
      <c r="Y76" s="575"/>
      <c r="Z76" s="291"/>
      <c r="AA76" s="291"/>
      <c r="AB76" s="576"/>
      <c r="AC76" s="573"/>
      <c r="AD76" s="577"/>
    </row>
    <row r="77" spans="1:30" s="290" customFormat="1" x14ac:dyDescent="0.3">
      <c r="A77" s="595"/>
      <c r="B77" s="570"/>
      <c r="C77" s="291"/>
      <c r="E77" s="573"/>
      <c r="F77" s="574"/>
      <c r="G77" s="291"/>
      <c r="H77" s="291"/>
      <c r="J77" s="532"/>
      <c r="K77" s="291"/>
      <c r="L77" s="575"/>
      <c r="V77" s="291"/>
      <c r="X77" s="575"/>
      <c r="Y77" s="575"/>
      <c r="Z77" s="291"/>
      <c r="AA77" s="291"/>
      <c r="AB77" s="576"/>
      <c r="AC77" s="573"/>
      <c r="AD77" s="577"/>
    </row>
    <row r="78" spans="1:30" x14ac:dyDescent="0.3">
      <c r="A78" s="596"/>
      <c r="B78" s="516"/>
      <c r="O78" s="1"/>
      <c r="P78" s="1"/>
    </row>
    <row r="79" spans="1:30" x14ac:dyDescent="0.3">
      <c r="A79" s="596"/>
      <c r="B79" s="516"/>
      <c r="O79" s="1"/>
      <c r="P79" s="1"/>
    </row>
    <row r="80" spans="1:30" x14ac:dyDescent="0.3">
      <c r="A80" s="596"/>
      <c r="B80" s="516"/>
      <c r="O80" s="1"/>
      <c r="P80" s="1"/>
    </row>
    <row r="82" spans="1:16" x14ac:dyDescent="0.3">
      <c r="A82" s="596"/>
      <c r="B82" s="516"/>
      <c r="O82" s="1"/>
      <c r="P82" s="1"/>
    </row>
    <row r="83" spans="1:16" x14ac:dyDescent="0.3">
      <c r="A83" s="596"/>
      <c r="B83" s="516"/>
      <c r="O83" s="1"/>
      <c r="P83" s="1"/>
    </row>
    <row r="84" spans="1:16" x14ac:dyDescent="0.3">
      <c r="A84" s="596"/>
      <c r="B84" s="516"/>
      <c r="O84" s="1"/>
      <c r="P84" s="1"/>
    </row>
    <row r="85" spans="1:16" x14ac:dyDescent="0.3">
      <c r="A85" s="596"/>
      <c r="B85" s="516"/>
      <c r="O85" s="1"/>
      <c r="P85" s="1"/>
    </row>
    <row r="86" spans="1:16" x14ac:dyDescent="0.3">
      <c r="A86" s="596"/>
      <c r="B86" s="516"/>
      <c r="O86" s="1"/>
      <c r="P86" s="1"/>
    </row>
    <row r="87" spans="1:16" x14ac:dyDescent="0.3">
      <c r="O87" s="1"/>
      <c r="P87" s="1"/>
    </row>
  </sheetData>
  <sortState ref="AN5:AN38">
    <sortCondition ref="AN5"/>
  </sortState>
  <conditionalFormatting sqref="J5:J37">
    <cfRule type="cellIs" dxfId="39" priority="6" operator="greaterThan">
      <formula>7.51</formula>
    </cfRule>
    <cfRule type="cellIs" dxfId="38" priority="7" operator="between">
      <formula>4.49999</formula>
      <formula>0.001</formula>
    </cfRule>
  </conditionalFormatting>
  <conditionalFormatting sqref="J38">
    <cfRule type="cellIs" dxfId="37" priority="4" operator="greaterThan">
      <formula>7.51</formula>
    </cfRule>
    <cfRule type="cellIs" dxfId="36" priority="5" operator="between">
      <formula>4.49999</formula>
      <formula>0.001</formula>
    </cfRule>
  </conditionalFormatting>
  <conditionalFormatting sqref="C5:C75">
    <cfRule type="cellIs" dxfId="35" priority="1" stopIfTrue="1" operator="lessThanOrEqual">
      <formula>24</formula>
    </cfRule>
    <cfRule type="cellIs" dxfId="34" priority="2" stopIfTrue="1" operator="lessThanOrEqual">
      <formula>48</formula>
    </cfRule>
    <cfRule type="cellIs" dxfId="33" priority="3" operator="greaterThan">
      <formula>48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6"/>
  <sheetViews>
    <sheetView topLeftCell="A247" zoomScale="175" zoomScaleNormal="175" zoomScaleSheetLayoutView="145" workbookViewId="0">
      <selection activeCell="A246" sqref="A246"/>
    </sheetView>
  </sheetViews>
  <sheetFormatPr defaultRowHeight="15" x14ac:dyDescent="0.25"/>
  <cols>
    <col min="5" max="5" width="8.85546875" style="136"/>
    <col min="7" max="7" width="7.28515625" style="136" customWidth="1"/>
    <col min="10" max="10" width="11.28515625" customWidth="1"/>
    <col min="14" max="14" width="7.7109375" customWidth="1"/>
  </cols>
  <sheetData>
    <row r="1" spans="1:11" x14ac:dyDescent="0.25">
      <c r="A1" t="s">
        <v>607</v>
      </c>
      <c r="K1" t="s">
        <v>608</v>
      </c>
    </row>
    <row r="2" spans="1:11" x14ac:dyDescent="0.25">
      <c r="A2" s="1138" t="s">
        <v>609</v>
      </c>
      <c r="K2" t="s">
        <v>610</v>
      </c>
    </row>
    <row r="3" spans="1:11" x14ac:dyDescent="0.25">
      <c r="A3" s="1138" t="s">
        <v>611</v>
      </c>
    </row>
    <row r="5" spans="1:11" x14ac:dyDescent="0.25">
      <c r="A5" s="525" t="s">
        <v>25</v>
      </c>
      <c r="B5" s="138"/>
      <c r="C5" s="138"/>
      <c r="D5" s="138"/>
      <c r="E5" s="1135"/>
      <c r="F5" s="525" t="s">
        <v>596</v>
      </c>
      <c r="G5" s="1054"/>
      <c r="H5" s="525"/>
      <c r="I5" s="525"/>
      <c r="J5" s="525"/>
    </row>
    <row r="6" spans="1:11" x14ac:dyDescent="0.25">
      <c r="E6" s="601"/>
    </row>
    <row r="7" spans="1:11" x14ac:dyDescent="0.25">
      <c r="E7" s="601"/>
    </row>
    <row r="8" spans="1:11" x14ac:dyDescent="0.25">
      <c r="E8" s="601"/>
    </row>
    <row r="9" spans="1:11" x14ac:dyDescent="0.25">
      <c r="E9" s="601"/>
    </row>
    <row r="10" spans="1:11" x14ac:dyDescent="0.25">
      <c r="E10" s="601"/>
    </row>
    <row r="11" spans="1:11" x14ac:dyDescent="0.25">
      <c r="E11" s="601"/>
    </row>
    <row r="12" spans="1:11" x14ac:dyDescent="0.25">
      <c r="E12" s="601"/>
    </row>
    <row r="13" spans="1:11" x14ac:dyDescent="0.25">
      <c r="E13" s="601"/>
    </row>
    <row r="14" spans="1:11" x14ac:dyDescent="0.25">
      <c r="E14" s="601"/>
    </row>
    <row r="15" spans="1:11" x14ac:dyDescent="0.25">
      <c r="E15" s="601"/>
    </row>
    <row r="16" spans="1:11" x14ac:dyDescent="0.25">
      <c r="E16" s="601"/>
    </row>
    <row r="17" spans="1:10" x14ac:dyDescent="0.25">
      <c r="E17" s="601"/>
    </row>
    <row r="18" spans="1:10" x14ac:dyDescent="0.25">
      <c r="A18" s="525" t="s">
        <v>345</v>
      </c>
      <c r="B18" s="138"/>
      <c r="C18" s="138"/>
      <c r="D18" s="138"/>
      <c r="E18" s="1136"/>
      <c r="F18" s="525" t="s">
        <v>597</v>
      </c>
      <c r="G18" s="1054"/>
      <c r="H18" s="525"/>
      <c r="I18" s="525"/>
      <c r="J18" s="525"/>
    </row>
    <row r="19" spans="1:10" x14ac:dyDescent="0.25">
      <c r="E19" s="601"/>
    </row>
    <row r="20" spans="1:10" x14ac:dyDescent="0.25">
      <c r="E20" s="601"/>
    </row>
    <row r="21" spans="1:10" x14ac:dyDescent="0.25">
      <c r="E21" s="601"/>
    </row>
    <row r="22" spans="1:10" x14ac:dyDescent="0.25">
      <c r="E22" s="601"/>
    </row>
    <row r="23" spans="1:10" x14ac:dyDescent="0.25">
      <c r="E23" s="601"/>
    </row>
    <row r="24" spans="1:10" x14ac:dyDescent="0.25">
      <c r="E24" s="601"/>
    </row>
    <row r="25" spans="1:10" x14ac:dyDescent="0.25">
      <c r="E25" s="601"/>
    </row>
    <row r="26" spans="1:10" x14ac:dyDescent="0.25">
      <c r="E26" s="601"/>
    </row>
    <row r="27" spans="1:10" x14ac:dyDescent="0.25">
      <c r="E27" s="601"/>
    </row>
    <row r="28" spans="1:10" x14ac:dyDescent="0.25">
      <c r="E28" s="601"/>
    </row>
    <row r="29" spans="1:10" x14ac:dyDescent="0.25">
      <c r="E29" s="601"/>
    </row>
    <row r="30" spans="1:10" x14ac:dyDescent="0.25">
      <c r="E30" s="601"/>
    </row>
    <row r="31" spans="1:10" x14ac:dyDescent="0.25">
      <c r="A31" s="525" t="s">
        <v>68</v>
      </c>
      <c r="B31" s="138"/>
      <c r="C31" s="138"/>
      <c r="D31" s="138"/>
      <c r="E31" s="1136"/>
      <c r="F31" s="525" t="s">
        <v>14</v>
      </c>
      <c r="G31" s="1054"/>
      <c r="H31" s="525"/>
      <c r="I31" s="525"/>
      <c r="J31" s="525"/>
    </row>
    <row r="32" spans="1:10" x14ac:dyDescent="0.25">
      <c r="E32" s="601"/>
    </row>
    <row r="33" spans="5:7" x14ac:dyDescent="0.25">
      <c r="E33" s="601"/>
    </row>
    <row r="34" spans="5:7" x14ac:dyDescent="0.25">
      <c r="E34" s="601"/>
      <c r="G34"/>
    </row>
    <row r="35" spans="5:7" x14ac:dyDescent="0.25">
      <c r="E35" s="601"/>
      <c r="G35"/>
    </row>
    <row r="36" spans="5:7" x14ac:dyDescent="0.25">
      <c r="E36" s="601"/>
      <c r="G36"/>
    </row>
    <row r="37" spans="5:7" x14ac:dyDescent="0.25">
      <c r="E37" s="601"/>
      <c r="G37"/>
    </row>
    <row r="38" spans="5:7" x14ac:dyDescent="0.25">
      <c r="E38" s="601"/>
      <c r="G38"/>
    </row>
    <row r="39" spans="5:7" x14ac:dyDescent="0.25">
      <c r="E39" s="601"/>
      <c r="G39"/>
    </row>
    <row r="40" spans="5:7" x14ac:dyDescent="0.25">
      <c r="E40" s="601"/>
      <c r="G40"/>
    </row>
    <row r="41" spans="5:7" x14ac:dyDescent="0.25">
      <c r="E41" s="601"/>
      <c r="G41"/>
    </row>
    <row r="42" spans="5:7" x14ac:dyDescent="0.25">
      <c r="G42"/>
    </row>
    <row r="43" spans="5:7" x14ac:dyDescent="0.25">
      <c r="G43"/>
    </row>
    <row r="44" spans="5:7" x14ac:dyDescent="0.25">
      <c r="G44"/>
    </row>
    <row r="45" spans="5:7" x14ac:dyDescent="0.25">
      <c r="G45"/>
    </row>
    <row r="46" spans="5:7" x14ac:dyDescent="0.25">
      <c r="G46"/>
    </row>
    <row r="47" spans="5:7" x14ac:dyDescent="0.25">
      <c r="G47"/>
    </row>
    <row r="48" spans="5:7" x14ac:dyDescent="0.25">
      <c r="G48"/>
    </row>
    <row r="49" spans="1:10" x14ac:dyDescent="0.25">
      <c r="G49"/>
    </row>
    <row r="50" spans="1:10" x14ac:dyDescent="0.25">
      <c r="A50" t="s">
        <v>607</v>
      </c>
    </row>
    <row r="51" spans="1:10" x14ac:dyDescent="0.25">
      <c r="A51" s="1138" t="s">
        <v>609</v>
      </c>
    </row>
    <row r="52" spans="1:10" x14ac:dyDescent="0.25">
      <c r="A52" s="1138" t="s">
        <v>612</v>
      </c>
    </row>
    <row r="54" spans="1:10" x14ac:dyDescent="0.25">
      <c r="A54" s="525" t="s">
        <v>50</v>
      </c>
      <c r="B54" s="525"/>
      <c r="C54" s="525"/>
      <c r="D54" s="525"/>
      <c r="E54" s="1054"/>
      <c r="F54" s="525" t="s">
        <v>352</v>
      </c>
      <c r="G54" s="1135"/>
      <c r="H54" s="138"/>
      <c r="I54" s="138"/>
      <c r="J54" s="138"/>
    </row>
    <row r="55" spans="1:10" x14ac:dyDescent="0.25">
      <c r="E55" s="601"/>
    </row>
    <row r="56" spans="1:10" x14ac:dyDescent="0.25">
      <c r="E56" s="601"/>
    </row>
    <row r="57" spans="1:10" x14ac:dyDescent="0.25">
      <c r="E57" s="601"/>
    </row>
    <row r="58" spans="1:10" x14ac:dyDescent="0.25">
      <c r="E58" s="601"/>
    </row>
    <row r="59" spans="1:10" x14ac:dyDescent="0.25">
      <c r="E59" s="601"/>
    </row>
    <row r="60" spans="1:10" x14ac:dyDescent="0.25">
      <c r="E60" s="601"/>
    </row>
    <row r="61" spans="1:10" x14ac:dyDescent="0.25">
      <c r="E61" s="601"/>
    </row>
    <row r="62" spans="1:10" x14ac:dyDescent="0.25">
      <c r="E62" s="601"/>
    </row>
    <row r="63" spans="1:10" x14ac:dyDescent="0.25">
      <c r="E63" s="601"/>
    </row>
    <row r="64" spans="1:10" x14ac:dyDescent="0.25">
      <c r="E64" s="601"/>
    </row>
    <row r="65" spans="1:10" x14ac:dyDescent="0.25">
      <c r="E65" s="601"/>
    </row>
    <row r="66" spans="1:10" x14ac:dyDescent="0.25">
      <c r="E66" s="601"/>
    </row>
    <row r="67" spans="1:10" x14ac:dyDescent="0.25">
      <c r="A67" s="525" t="s">
        <v>340</v>
      </c>
      <c r="B67" s="525"/>
      <c r="C67" s="525"/>
      <c r="D67" s="525"/>
      <c r="E67" s="1137"/>
      <c r="F67" s="525" t="s">
        <v>598</v>
      </c>
      <c r="G67" s="1135"/>
      <c r="H67" s="138"/>
      <c r="I67" s="138"/>
      <c r="J67" s="138"/>
    </row>
    <row r="68" spans="1:10" x14ac:dyDescent="0.25">
      <c r="E68" s="601"/>
    </row>
    <row r="69" spans="1:10" x14ac:dyDescent="0.25">
      <c r="E69" s="601"/>
    </row>
    <row r="70" spans="1:10" x14ac:dyDescent="0.25">
      <c r="E70" s="601"/>
    </row>
    <row r="71" spans="1:10" x14ac:dyDescent="0.25">
      <c r="E71" s="601"/>
    </row>
    <row r="72" spans="1:10" x14ac:dyDescent="0.25">
      <c r="E72" s="601"/>
    </row>
    <row r="73" spans="1:10" x14ac:dyDescent="0.25">
      <c r="E73" s="601"/>
    </row>
    <row r="74" spans="1:10" x14ac:dyDescent="0.25">
      <c r="E74" s="601"/>
    </row>
    <row r="75" spans="1:10" x14ac:dyDescent="0.25">
      <c r="E75" s="601"/>
    </row>
    <row r="76" spans="1:10" x14ac:dyDescent="0.25">
      <c r="E76" s="601"/>
    </row>
    <row r="77" spans="1:10" x14ac:dyDescent="0.25">
      <c r="E77" s="601"/>
    </row>
    <row r="78" spans="1:10" x14ac:dyDescent="0.25">
      <c r="E78" s="601"/>
    </row>
    <row r="79" spans="1:10" x14ac:dyDescent="0.25">
      <c r="E79" s="601"/>
    </row>
    <row r="80" spans="1:10" x14ac:dyDescent="0.25">
      <c r="A80" s="525" t="s">
        <v>599</v>
      </c>
      <c r="B80" s="525"/>
      <c r="C80" s="525"/>
      <c r="D80" s="525"/>
      <c r="E80" s="1137"/>
      <c r="F80" s="525" t="s">
        <v>600</v>
      </c>
      <c r="G80" s="1135"/>
      <c r="H80" s="138"/>
      <c r="I80" s="138"/>
      <c r="J80" s="138"/>
    </row>
    <row r="81" spans="5:7" x14ac:dyDescent="0.25">
      <c r="E81" s="601"/>
    </row>
    <row r="82" spans="5:7" x14ac:dyDescent="0.25">
      <c r="E82" s="601"/>
      <c r="G82"/>
    </row>
    <row r="83" spans="5:7" x14ac:dyDescent="0.25">
      <c r="E83" s="601"/>
      <c r="G83"/>
    </row>
    <row r="84" spans="5:7" x14ac:dyDescent="0.25">
      <c r="E84" s="601"/>
      <c r="G84"/>
    </row>
    <row r="85" spans="5:7" x14ac:dyDescent="0.25">
      <c r="E85" s="601"/>
      <c r="G85"/>
    </row>
    <row r="86" spans="5:7" x14ac:dyDescent="0.25">
      <c r="E86" s="601"/>
      <c r="G86"/>
    </row>
    <row r="87" spans="5:7" x14ac:dyDescent="0.25">
      <c r="E87" s="601"/>
      <c r="G87"/>
    </row>
    <row r="88" spans="5:7" x14ac:dyDescent="0.25">
      <c r="E88" s="601"/>
      <c r="G88"/>
    </row>
    <row r="89" spans="5:7" x14ac:dyDescent="0.25">
      <c r="E89" s="601"/>
      <c r="G89"/>
    </row>
    <row r="90" spans="5:7" x14ac:dyDescent="0.25">
      <c r="E90" s="601"/>
      <c r="G90"/>
    </row>
    <row r="91" spans="5:7" x14ac:dyDescent="0.25">
      <c r="G91"/>
    </row>
    <row r="92" spans="5:7" x14ac:dyDescent="0.25">
      <c r="G92"/>
    </row>
    <row r="93" spans="5:7" x14ac:dyDescent="0.25">
      <c r="G93"/>
    </row>
    <row r="94" spans="5:7" x14ac:dyDescent="0.25">
      <c r="G94"/>
    </row>
    <row r="95" spans="5:7" x14ac:dyDescent="0.25">
      <c r="G95"/>
    </row>
    <row r="96" spans="5:7" x14ac:dyDescent="0.25">
      <c r="G96"/>
    </row>
    <row r="97" spans="1:10" x14ac:dyDescent="0.25">
      <c r="G97"/>
    </row>
    <row r="99" spans="1:10" x14ac:dyDescent="0.25">
      <c r="A99" t="s">
        <v>607</v>
      </c>
    </row>
    <row r="100" spans="1:10" x14ac:dyDescent="0.25">
      <c r="A100" s="1138" t="s">
        <v>609</v>
      </c>
    </row>
    <row r="101" spans="1:10" x14ac:dyDescent="0.25">
      <c r="A101" s="1138" t="s">
        <v>612</v>
      </c>
    </row>
    <row r="103" spans="1:10" x14ac:dyDescent="0.25">
      <c r="A103" s="525" t="s">
        <v>294</v>
      </c>
      <c r="B103" s="525"/>
      <c r="C103" s="525"/>
      <c r="D103" s="525"/>
      <c r="E103" s="1054"/>
      <c r="F103" s="525" t="s">
        <v>333</v>
      </c>
      <c r="G103" s="1135"/>
      <c r="H103" s="138"/>
      <c r="I103" s="138"/>
      <c r="J103" s="138"/>
    </row>
    <row r="104" spans="1:10" x14ac:dyDescent="0.25">
      <c r="E104" s="601"/>
    </row>
    <row r="105" spans="1:10" x14ac:dyDescent="0.25">
      <c r="E105" s="601"/>
    </row>
    <row r="106" spans="1:10" x14ac:dyDescent="0.25">
      <c r="E106" s="601"/>
    </row>
    <row r="107" spans="1:10" x14ac:dyDescent="0.25">
      <c r="E107" s="601"/>
    </row>
    <row r="108" spans="1:10" x14ac:dyDescent="0.25">
      <c r="E108" s="601"/>
    </row>
    <row r="109" spans="1:10" x14ac:dyDescent="0.25">
      <c r="E109" s="601"/>
    </row>
    <row r="110" spans="1:10" x14ac:dyDescent="0.25">
      <c r="E110" s="601"/>
    </row>
    <row r="111" spans="1:10" x14ac:dyDescent="0.25">
      <c r="E111" s="601"/>
    </row>
    <row r="112" spans="1:10" x14ac:dyDescent="0.25">
      <c r="E112" s="601"/>
    </row>
    <row r="113" spans="1:10" x14ac:dyDescent="0.25">
      <c r="E113" s="601"/>
    </row>
    <row r="114" spans="1:10" x14ac:dyDescent="0.25">
      <c r="E114" s="601"/>
    </row>
    <row r="115" spans="1:10" x14ac:dyDescent="0.25">
      <c r="E115" s="601"/>
    </row>
    <row r="116" spans="1:10" x14ac:dyDescent="0.25">
      <c r="A116" s="525" t="s">
        <v>292</v>
      </c>
      <c r="B116" s="525"/>
      <c r="C116" s="525"/>
      <c r="D116" s="525"/>
      <c r="E116" s="1137"/>
      <c r="F116" s="525" t="s">
        <v>52</v>
      </c>
      <c r="G116" s="525"/>
      <c r="H116" s="525"/>
      <c r="I116" s="525"/>
      <c r="J116" s="138"/>
    </row>
    <row r="117" spans="1:10" x14ac:dyDescent="0.25">
      <c r="E117" s="601"/>
    </row>
    <row r="118" spans="1:10" x14ac:dyDescent="0.25">
      <c r="E118" s="601"/>
    </row>
    <row r="119" spans="1:10" x14ac:dyDescent="0.25">
      <c r="E119" s="601"/>
    </row>
    <row r="120" spans="1:10" x14ac:dyDescent="0.25">
      <c r="E120" s="601"/>
    </row>
    <row r="121" spans="1:10" x14ac:dyDescent="0.25">
      <c r="E121" s="601"/>
    </row>
    <row r="122" spans="1:10" x14ac:dyDescent="0.25">
      <c r="E122" s="601"/>
    </row>
    <row r="123" spans="1:10" x14ac:dyDescent="0.25">
      <c r="E123" s="601"/>
    </row>
    <row r="124" spans="1:10" x14ac:dyDescent="0.25">
      <c r="E124" s="601"/>
    </row>
    <row r="125" spans="1:10" x14ac:dyDescent="0.25">
      <c r="E125" s="601"/>
    </row>
    <row r="126" spans="1:10" x14ac:dyDescent="0.25">
      <c r="E126" s="601"/>
    </row>
    <row r="127" spans="1:10" x14ac:dyDescent="0.25">
      <c r="E127" s="601"/>
    </row>
    <row r="128" spans="1:10" x14ac:dyDescent="0.25">
      <c r="E128" s="601"/>
    </row>
    <row r="129" spans="1:10" x14ac:dyDescent="0.25">
      <c r="A129" s="525" t="s">
        <v>305</v>
      </c>
      <c r="B129" s="1054"/>
      <c r="C129" s="525"/>
      <c r="D129" s="525"/>
      <c r="E129" s="1137"/>
      <c r="F129" s="525" t="s">
        <v>358</v>
      </c>
      <c r="G129" s="1054"/>
      <c r="H129" s="525"/>
      <c r="I129" s="525"/>
      <c r="J129" s="525"/>
    </row>
    <row r="130" spans="1:10" x14ac:dyDescent="0.25">
      <c r="E130" s="601"/>
    </row>
    <row r="131" spans="1:10" x14ac:dyDescent="0.25">
      <c r="E131" s="601"/>
    </row>
    <row r="132" spans="1:10" x14ac:dyDescent="0.25">
      <c r="E132" s="601"/>
    </row>
    <row r="133" spans="1:10" x14ac:dyDescent="0.25">
      <c r="E133" s="601"/>
    </row>
    <row r="134" spans="1:10" x14ac:dyDescent="0.25">
      <c r="E134" s="601"/>
    </row>
    <row r="135" spans="1:10" x14ac:dyDescent="0.25">
      <c r="E135" s="601"/>
    </row>
    <row r="136" spans="1:10" x14ac:dyDescent="0.25">
      <c r="E136" s="601"/>
    </row>
    <row r="137" spans="1:10" x14ac:dyDescent="0.25">
      <c r="E137" s="601"/>
    </row>
    <row r="138" spans="1:10" x14ac:dyDescent="0.25">
      <c r="E138" s="601"/>
    </row>
    <row r="139" spans="1:10" x14ac:dyDescent="0.25">
      <c r="E139" s="601"/>
    </row>
    <row r="148" spans="1:10" x14ac:dyDescent="0.25">
      <c r="A148" t="s">
        <v>607</v>
      </c>
    </row>
    <row r="149" spans="1:10" x14ac:dyDescent="0.25">
      <c r="A149" s="1138" t="s">
        <v>609</v>
      </c>
    </row>
    <row r="150" spans="1:10" x14ac:dyDescent="0.25">
      <c r="A150" s="1138" t="s">
        <v>612</v>
      </c>
    </row>
    <row r="152" spans="1:10" x14ac:dyDescent="0.25">
      <c r="A152" s="525" t="s">
        <v>360</v>
      </c>
      <c r="B152" s="525"/>
      <c r="C152" s="525"/>
      <c r="D152" s="525"/>
      <c r="E152" s="1054"/>
      <c r="F152" s="525" t="s">
        <v>601</v>
      </c>
      <c r="G152" s="1054"/>
      <c r="H152" s="525"/>
      <c r="I152" s="525"/>
      <c r="J152" s="525"/>
    </row>
    <row r="153" spans="1:10" x14ac:dyDescent="0.25">
      <c r="E153" s="601"/>
    </row>
    <row r="154" spans="1:10" x14ac:dyDescent="0.25">
      <c r="E154" s="601"/>
    </row>
    <row r="155" spans="1:10" x14ac:dyDescent="0.25">
      <c r="E155" s="601"/>
    </row>
    <row r="156" spans="1:10" x14ac:dyDescent="0.25">
      <c r="E156" s="601"/>
    </row>
    <row r="157" spans="1:10" x14ac:dyDescent="0.25">
      <c r="E157" s="601"/>
    </row>
    <row r="158" spans="1:10" x14ac:dyDescent="0.25">
      <c r="E158" s="601"/>
    </row>
    <row r="159" spans="1:10" x14ac:dyDescent="0.25">
      <c r="E159" s="601"/>
    </row>
    <row r="160" spans="1:10" x14ac:dyDescent="0.25">
      <c r="E160" s="601"/>
    </row>
    <row r="161" spans="1:10" x14ac:dyDescent="0.25">
      <c r="E161" s="601"/>
    </row>
    <row r="162" spans="1:10" x14ac:dyDescent="0.25">
      <c r="E162" s="601"/>
    </row>
    <row r="163" spans="1:10" x14ac:dyDescent="0.25">
      <c r="E163" s="601"/>
    </row>
    <row r="164" spans="1:10" x14ac:dyDescent="0.25">
      <c r="E164" s="601"/>
    </row>
    <row r="165" spans="1:10" x14ac:dyDescent="0.25">
      <c r="A165" s="525" t="s">
        <v>363</v>
      </c>
      <c r="B165" s="525"/>
      <c r="C165" s="525"/>
      <c r="D165" s="525"/>
      <c r="E165" s="1137"/>
      <c r="F165" s="525" t="s">
        <v>602</v>
      </c>
      <c r="G165" s="1054"/>
      <c r="H165" s="525"/>
      <c r="I165" s="525"/>
      <c r="J165" s="525"/>
    </row>
    <row r="166" spans="1:10" x14ac:dyDescent="0.25">
      <c r="E166" s="601"/>
    </row>
    <row r="167" spans="1:10" x14ac:dyDescent="0.25">
      <c r="E167" s="601"/>
    </row>
    <row r="168" spans="1:10" x14ac:dyDescent="0.25">
      <c r="E168" s="601"/>
    </row>
    <row r="169" spans="1:10" x14ac:dyDescent="0.25">
      <c r="E169" s="601"/>
    </row>
    <row r="170" spans="1:10" x14ac:dyDescent="0.25">
      <c r="E170" s="601"/>
    </row>
    <row r="171" spans="1:10" x14ac:dyDescent="0.25">
      <c r="E171" s="601"/>
    </row>
    <row r="172" spans="1:10" x14ac:dyDescent="0.25">
      <c r="E172" s="601"/>
    </row>
    <row r="173" spans="1:10" x14ac:dyDescent="0.25">
      <c r="E173" s="601"/>
    </row>
    <row r="174" spans="1:10" x14ac:dyDescent="0.25">
      <c r="E174" s="601"/>
    </row>
    <row r="175" spans="1:10" x14ac:dyDescent="0.25">
      <c r="E175" s="601"/>
    </row>
    <row r="176" spans="1:10" x14ac:dyDescent="0.25">
      <c r="E176" s="601"/>
    </row>
    <row r="177" spans="1:10" x14ac:dyDescent="0.25">
      <c r="E177" s="601"/>
    </row>
    <row r="178" spans="1:10" x14ac:dyDescent="0.25">
      <c r="A178" s="525" t="s">
        <v>366</v>
      </c>
      <c r="B178" s="525"/>
      <c r="C178" s="525"/>
      <c r="D178" s="525"/>
      <c r="E178" s="1137"/>
      <c r="F178" s="525" t="s">
        <v>603</v>
      </c>
      <c r="G178" s="1054"/>
      <c r="H178" s="525"/>
      <c r="I178" s="525"/>
      <c r="J178" s="525"/>
    </row>
    <row r="179" spans="1:10" x14ac:dyDescent="0.25">
      <c r="E179" s="601"/>
    </row>
    <row r="180" spans="1:10" x14ac:dyDescent="0.25">
      <c r="E180" s="601"/>
    </row>
    <row r="181" spans="1:10" x14ac:dyDescent="0.25">
      <c r="E181" s="601"/>
    </row>
    <row r="182" spans="1:10" x14ac:dyDescent="0.25">
      <c r="E182" s="601"/>
    </row>
    <row r="183" spans="1:10" x14ac:dyDescent="0.25">
      <c r="E183" s="601"/>
    </row>
    <row r="184" spans="1:10" x14ac:dyDescent="0.25">
      <c r="E184" s="601"/>
    </row>
    <row r="185" spans="1:10" x14ac:dyDescent="0.25">
      <c r="E185" s="601"/>
    </row>
    <row r="186" spans="1:10" x14ac:dyDescent="0.25">
      <c r="E186" s="601"/>
    </row>
    <row r="187" spans="1:10" x14ac:dyDescent="0.25">
      <c r="E187" s="601"/>
    </row>
    <row r="188" spans="1:10" x14ac:dyDescent="0.25">
      <c r="E188" s="601"/>
    </row>
    <row r="197" spans="1:10" x14ac:dyDescent="0.25">
      <c r="A197" t="s">
        <v>607</v>
      </c>
    </row>
    <row r="198" spans="1:10" x14ac:dyDescent="0.25">
      <c r="A198" s="1138" t="s">
        <v>609</v>
      </c>
    </row>
    <row r="199" spans="1:10" x14ac:dyDescent="0.25">
      <c r="A199" s="1138" t="s">
        <v>612</v>
      </c>
    </row>
    <row r="201" spans="1:10" x14ac:dyDescent="0.25">
      <c r="A201" s="525" t="s">
        <v>119</v>
      </c>
      <c r="B201" s="525"/>
      <c r="C201" s="525"/>
      <c r="D201" s="525"/>
      <c r="E201" s="1054"/>
      <c r="F201" s="525" t="s">
        <v>595</v>
      </c>
      <c r="G201" s="1054"/>
      <c r="H201" s="525"/>
      <c r="I201" s="525"/>
      <c r="J201" s="525"/>
    </row>
    <row r="202" spans="1:10" x14ac:dyDescent="0.25">
      <c r="E202" s="601"/>
    </row>
    <row r="203" spans="1:10" x14ac:dyDescent="0.25">
      <c r="E203" s="601"/>
    </row>
    <row r="204" spans="1:10" x14ac:dyDescent="0.25">
      <c r="E204" s="601"/>
    </row>
    <row r="205" spans="1:10" x14ac:dyDescent="0.25">
      <c r="E205" s="601"/>
    </row>
    <row r="206" spans="1:10" x14ac:dyDescent="0.25">
      <c r="E206" s="601"/>
    </row>
    <row r="207" spans="1:10" x14ac:dyDescent="0.25">
      <c r="E207" s="601"/>
    </row>
    <row r="208" spans="1:10" x14ac:dyDescent="0.25">
      <c r="E208" s="601"/>
    </row>
    <row r="209" spans="1:10" x14ac:dyDescent="0.25">
      <c r="E209" s="601"/>
    </row>
    <row r="210" spans="1:10" x14ac:dyDescent="0.25">
      <c r="E210" s="601"/>
    </row>
    <row r="211" spans="1:10" x14ac:dyDescent="0.25">
      <c r="E211" s="601"/>
    </row>
    <row r="212" spans="1:10" x14ac:dyDescent="0.25">
      <c r="E212" s="601"/>
    </row>
    <row r="213" spans="1:10" x14ac:dyDescent="0.25">
      <c r="E213" s="601"/>
    </row>
    <row r="214" spans="1:10" x14ac:dyDescent="0.25">
      <c r="A214" s="525" t="s">
        <v>604</v>
      </c>
      <c r="B214" s="525"/>
      <c r="C214" s="525"/>
      <c r="D214" s="525"/>
      <c r="E214" s="1137"/>
      <c r="F214" s="525" t="s">
        <v>372</v>
      </c>
      <c r="G214" s="1054"/>
      <c r="H214" s="525"/>
      <c r="I214" s="525"/>
      <c r="J214" s="525"/>
    </row>
    <row r="215" spans="1:10" x14ac:dyDescent="0.25">
      <c r="E215" s="601"/>
    </row>
    <row r="216" spans="1:10" x14ac:dyDescent="0.25">
      <c r="E216" s="601"/>
    </row>
    <row r="217" spans="1:10" x14ac:dyDescent="0.25">
      <c r="E217" s="601"/>
    </row>
    <row r="218" spans="1:10" x14ac:dyDescent="0.25">
      <c r="E218" s="601"/>
    </row>
    <row r="219" spans="1:10" x14ac:dyDescent="0.25">
      <c r="E219" s="601"/>
    </row>
    <row r="220" spans="1:10" x14ac:dyDescent="0.25">
      <c r="E220" s="601"/>
    </row>
    <row r="221" spans="1:10" x14ac:dyDescent="0.25">
      <c r="E221" s="601"/>
    </row>
    <row r="222" spans="1:10" x14ac:dyDescent="0.25">
      <c r="E222" s="601"/>
    </row>
    <row r="223" spans="1:10" x14ac:dyDescent="0.25">
      <c r="E223" s="601"/>
    </row>
    <row r="224" spans="1:10" x14ac:dyDescent="0.25">
      <c r="E224" s="601"/>
    </row>
    <row r="225" spans="1:10" x14ac:dyDescent="0.25">
      <c r="E225" s="601"/>
    </row>
    <row r="226" spans="1:10" x14ac:dyDescent="0.25">
      <c r="E226" s="601"/>
    </row>
    <row r="227" spans="1:10" x14ac:dyDescent="0.25">
      <c r="A227" s="525" t="s">
        <v>605</v>
      </c>
      <c r="B227" s="525"/>
      <c r="C227" s="525"/>
      <c r="D227" s="525"/>
      <c r="E227" s="1137"/>
      <c r="F227" s="525" t="s">
        <v>606</v>
      </c>
      <c r="G227" s="1054"/>
      <c r="H227" s="525"/>
      <c r="I227" s="525"/>
      <c r="J227" s="525"/>
    </row>
    <row r="228" spans="1:10" x14ac:dyDescent="0.25">
      <c r="E228" s="601"/>
    </row>
    <row r="229" spans="1:10" x14ac:dyDescent="0.25">
      <c r="E229" s="601"/>
    </row>
    <row r="230" spans="1:10" x14ac:dyDescent="0.25">
      <c r="E230" s="601"/>
    </row>
    <row r="231" spans="1:10" x14ac:dyDescent="0.25">
      <c r="E231" s="601"/>
    </row>
    <row r="232" spans="1:10" x14ac:dyDescent="0.25">
      <c r="E232" s="601"/>
    </row>
    <row r="233" spans="1:10" x14ac:dyDescent="0.25">
      <c r="E233" s="601"/>
    </row>
    <row r="234" spans="1:10" x14ac:dyDescent="0.25">
      <c r="E234" s="601"/>
    </row>
    <row r="235" spans="1:10" x14ac:dyDescent="0.25">
      <c r="E235" s="601"/>
    </row>
    <row r="236" spans="1:10" x14ac:dyDescent="0.25">
      <c r="E236" s="601"/>
    </row>
    <row r="237" spans="1:10" x14ac:dyDescent="0.25">
      <c r="E237" s="601"/>
    </row>
    <row r="246" spans="1:10" x14ac:dyDescent="0.25">
      <c r="A246" t="s">
        <v>619</v>
      </c>
    </row>
    <row r="249" spans="1:10" x14ac:dyDescent="0.25">
      <c r="A249" s="126"/>
      <c r="B249" s="126"/>
      <c r="C249" s="126"/>
      <c r="D249" s="1139" t="s">
        <v>613</v>
      </c>
      <c r="E249" s="1137"/>
      <c r="F249" s="126"/>
      <c r="G249" s="1140"/>
      <c r="H249" s="126"/>
      <c r="I249" s="1141" t="s">
        <v>613</v>
      </c>
      <c r="J249" s="989"/>
    </row>
    <row r="250" spans="1:10" x14ac:dyDescent="0.25">
      <c r="A250" s="126"/>
      <c r="B250" s="126"/>
      <c r="C250" s="126"/>
      <c r="D250" s="1142" t="s">
        <v>614</v>
      </c>
      <c r="E250" s="1059"/>
      <c r="F250" s="126"/>
      <c r="G250" s="1140"/>
      <c r="H250" s="126"/>
      <c r="I250" s="1143" t="s">
        <v>614</v>
      </c>
      <c r="J250" s="1144"/>
    </row>
    <row r="251" spans="1:10" ht="15.75" thickBot="1" x14ac:dyDescent="0.3">
      <c r="A251" s="1145" t="s">
        <v>8</v>
      </c>
      <c r="B251" s="1145"/>
      <c r="C251" s="1145"/>
      <c r="D251" s="1146" t="s">
        <v>615</v>
      </c>
      <c r="E251" s="1147" t="s">
        <v>616</v>
      </c>
      <c r="F251" s="1145" t="s">
        <v>8</v>
      </c>
      <c r="G251" s="1145"/>
      <c r="H251" s="1145"/>
      <c r="I251" s="1148" t="s">
        <v>615</v>
      </c>
      <c r="J251" s="1084" t="s">
        <v>616</v>
      </c>
    </row>
    <row r="252" spans="1:10" s="211" customFormat="1" x14ac:dyDescent="0.25">
      <c r="A252" s="1149" t="s">
        <v>25</v>
      </c>
      <c r="B252" s="1149"/>
      <c r="C252" s="1149"/>
      <c r="D252" s="1150">
        <v>0.04</v>
      </c>
      <c r="E252" s="1151">
        <v>0.1</v>
      </c>
      <c r="F252" s="1149" t="s">
        <v>596</v>
      </c>
      <c r="G252" s="1152"/>
      <c r="H252" s="1152"/>
      <c r="I252" s="1153">
        <v>-0.02</v>
      </c>
      <c r="J252" s="1154">
        <v>3.0000000000000001E-3</v>
      </c>
    </row>
    <row r="253" spans="1:10" s="211" customFormat="1" x14ac:dyDescent="0.25">
      <c r="A253" s="1155" t="s">
        <v>345</v>
      </c>
      <c r="B253" s="1155"/>
      <c r="C253" s="1155"/>
      <c r="D253" s="676">
        <v>0.05</v>
      </c>
      <c r="E253" s="1156"/>
      <c r="F253" s="1155" t="s">
        <v>597</v>
      </c>
      <c r="G253" s="1157"/>
      <c r="H253" s="1157"/>
      <c r="I253" s="1158">
        <v>0.06</v>
      </c>
      <c r="J253" s="1159">
        <v>0.2</v>
      </c>
    </row>
    <row r="254" spans="1:10" s="211" customFormat="1" x14ac:dyDescent="0.25">
      <c r="A254" s="1155" t="s">
        <v>68</v>
      </c>
      <c r="B254" s="1155"/>
      <c r="C254" s="1155"/>
      <c r="D254" s="676">
        <v>7.0000000000000007E-2</v>
      </c>
      <c r="E254" s="1156"/>
      <c r="F254" s="1155" t="s">
        <v>14</v>
      </c>
      <c r="G254" s="1157"/>
      <c r="H254" s="1157"/>
      <c r="I254" s="1160">
        <v>-0.01</v>
      </c>
      <c r="J254" s="1161">
        <v>-0.04</v>
      </c>
    </row>
    <row r="255" spans="1:10" s="211" customFormat="1" x14ac:dyDescent="0.25">
      <c r="A255" s="1155" t="s">
        <v>50</v>
      </c>
      <c r="B255" s="1155"/>
      <c r="C255" s="1155"/>
      <c r="D255" s="676">
        <v>0.15</v>
      </c>
      <c r="E255" s="1156"/>
      <c r="F255" s="1155" t="s">
        <v>352</v>
      </c>
      <c r="G255" s="1162"/>
      <c r="H255" s="1162"/>
      <c r="I255" s="1160">
        <v>0.13</v>
      </c>
      <c r="J255" s="1159"/>
    </row>
    <row r="256" spans="1:10" s="211" customFormat="1" x14ac:dyDescent="0.25">
      <c r="A256" s="1155" t="s">
        <v>340</v>
      </c>
      <c r="B256" s="1155"/>
      <c r="C256" s="1155"/>
      <c r="D256" s="676">
        <v>0.01</v>
      </c>
      <c r="E256" s="1156">
        <v>0.03</v>
      </c>
      <c r="F256" s="1155" t="s">
        <v>617</v>
      </c>
      <c r="G256" s="1162"/>
      <c r="H256" s="1162"/>
      <c r="I256" s="1160">
        <v>-0.11</v>
      </c>
      <c r="J256" s="1159">
        <v>0.03</v>
      </c>
    </row>
    <row r="257" spans="1:10" s="211" customFormat="1" x14ac:dyDescent="0.25">
      <c r="A257" s="1155" t="s">
        <v>599</v>
      </c>
      <c r="B257" s="1155"/>
      <c r="C257" s="1155"/>
      <c r="D257" s="676">
        <v>7.0000000000000007E-2</v>
      </c>
      <c r="E257" s="1156"/>
      <c r="F257" s="1155" t="s">
        <v>618</v>
      </c>
      <c r="G257" s="1162"/>
      <c r="H257" s="1162"/>
      <c r="I257" s="1158">
        <v>2.7E-2</v>
      </c>
      <c r="J257" s="1159">
        <v>5.1999999999999998E-2</v>
      </c>
    </row>
    <row r="258" spans="1:10" s="211" customFormat="1" x14ac:dyDescent="0.25">
      <c r="A258" s="1155" t="s">
        <v>294</v>
      </c>
      <c r="B258" s="1155"/>
      <c r="C258" s="1155"/>
      <c r="D258" s="676">
        <v>0.01</v>
      </c>
      <c r="E258" s="1156">
        <v>0.02</v>
      </c>
      <c r="F258" s="1155" t="s">
        <v>333</v>
      </c>
      <c r="G258" s="1162"/>
      <c r="H258" s="1162"/>
      <c r="I258" s="1158">
        <v>0.01</v>
      </c>
      <c r="J258" s="1161">
        <v>-0.01</v>
      </c>
    </row>
    <row r="259" spans="1:10" s="211" customFormat="1" x14ac:dyDescent="0.25">
      <c r="A259" s="1155" t="s">
        <v>292</v>
      </c>
      <c r="B259" s="1155"/>
      <c r="C259" s="1155"/>
      <c r="D259" s="1163">
        <v>-5.0000000000000001E-4</v>
      </c>
      <c r="E259" s="1164">
        <v>2E-3</v>
      </c>
      <c r="F259" s="1155" t="s">
        <v>52</v>
      </c>
      <c r="G259" s="1157"/>
      <c r="H259" s="1157"/>
      <c r="I259" s="1160">
        <v>-0.03</v>
      </c>
      <c r="J259" s="1159">
        <v>1.7999999999999999E-2</v>
      </c>
    </row>
    <row r="260" spans="1:10" s="211" customFormat="1" x14ac:dyDescent="0.25">
      <c r="A260" s="1155" t="s">
        <v>305</v>
      </c>
      <c r="B260" s="1155"/>
      <c r="C260" s="1155"/>
      <c r="D260" s="676">
        <v>6.5000000000000002E-2</v>
      </c>
      <c r="E260" s="1156"/>
      <c r="F260" s="1155" t="s">
        <v>358</v>
      </c>
      <c r="G260" s="1157"/>
      <c r="H260" s="1157"/>
      <c r="I260" s="1158">
        <v>2.1999999999999999E-2</v>
      </c>
      <c r="J260" s="1159"/>
    </row>
    <row r="261" spans="1:10" s="211" customFormat="1" x14ac:dyDescent="0.25">
      <c r="A261" s="1155" t="s">
        <v>360</v>
      </c>
      <c r="B261" s="1155"/>
      <c r="C261" s="1155"/>
      <c r="D261" s="1165">
        <v>-1.6E-2</v>
      </c>
      <c r="E261" s="1156"/>
      <c r="F261" s="1155" t="s">
        <v>601</v>
      </c>
      <c r="G261" s="1157"/>
      <c r="H261" s="1157"/>
      <c r="I261" s="1158">
        <v>0.10299999999999999</v>
      </c>
      <c r="J261" s="1159"/>
    </row>
    <row r="262" spans="1:10" s="211" customFormat="1" x14ac:dyDescent="0.25">
      <c r="A262" s="1155" t="s">
        <v>363</v>
      </c>
      <c r="B262" s="1155"/>
      <c r="C262" s="1155"/>
      <c r="D262" s="1166">
        <v>1E-3</v>
      </c>
      <c r="E262" s="1156"/>
      <c r="F262" s="1155" t="s">
        <v>602</v>
      </c>
      <c r="G262" s="1157"/>
      <c r="H262" s="1157"/>
      <c r="I262" s="1158">
        <v>0.14199999999999999</v>
      </c>
      <c r="J262" s="1159"/>
    </row>
    <row r="263" spans="1:10" s="211" customFormat="1" x14ac:dyDescent="0.25">
      <c r="A263" s="1155" t="s">
        <v>366</v>
      </c>
      <c r="B263" s="1155"/>
      <c r="C263" s="1155"/>
      <c r="D263" s="676">
        <v>3.5000000000000003E-2</v>
      </c>
      <c r="E263" s="1156"/>
      <c r="F263" s="1155" t="s">
        <v>603</v>
      </c>
      <c r="G263" s="1157"/>
      <c r="H263" s="1157"/>
      <c r="I263" s="1167">
        <v>2E-3</v>
      </c>
      <c r="J263" s="1168">
        <v>-3.0000000000000001E-3</v>
      </c>
    </row>
    <row r="264" spans="1:10" s="211" customFormat="1" x14ac:dyDescent="0.25">
      <c r="A264" s="1155" t="s">
        <v>119</v>
      </c>
      <c r="B264" s="1155"/>
      <c r="C264" s="1155"/>
      <c r="D264" s="676">
        <v>4.2999999999999997E-2</v>
      </c>
      <c r="E264" s="1156"/>
      <c r="F264" s="1155" t="s">
        <v>595</v>
      </c>
      <c r="G264" s="1157"/>
      <c r="H264" s="1157"/>
      <c r="I264" s="1158">
        <v>0.126</v>
      </c>
      <c r="J264" s="1161">
        <v>-8.0000000000000002E-3</v>
      </c>
    </row>
    <row r="265" spans="1:10" s="211" customFormat="1" x14ac:dyDescent="0.25">
      <c r="A265" s="1155" t="s">
        <v>604</v>
      </c>
      <c r="B265" s="1155"/>
      <c r="C265" s="1155"/>
      <c r="D265" s="1165">
        <v>-5.7000000000000002E-2</v>
      </c>
      <c r="E265" s="1156">
        <v>8.3000000000000004E-2</v>
      </c>
      <c r="F265" s="1155" t="s">
        <v>372</v>
      </c>
      <c r="G265" s="1157"/>
      <c r="H265" s="1157"/>
      <c r="I265" s="1158">
        <v>0.126</v>
      </c>
      <c r="J265" s="1159"/>
    </row>
    <row r="266" spans="1:10" s="211" customFormat="1" x14ac:dyDescent="0.25">
      <c r="A266" s="1155" t="s">
        <v>605</v>
      </c>
      <c r="B266" s="1155"/>
      <c r="C266" s="1155"/>
      <c r="D266" s="676">
        <v>3.9E-2</v>
      </c>
      <c r="E266" s="1156">
        <v>1.7999999999999999E-2</v>
      </c>
      <c r="F266" s="1155" t="s">
        <v>606</v>
      </c>
      <c r="G266" s="1157"/>
      <c r="H266" s="1157"/>
      <c r="I266" s="1158">
        <v>4.8000000000000001E-2</v>
      </c>
      <c r="J266" s="1161">
        <v>-5.0000000000000001E-3</v>
      </c>
    </row>
  </sheetData>
  <pageMargins left="0.7" right="0.7" top="0.5" bottom="0.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106"/>
  <sheetViews>
    <sheetView tabSelected="1" zoomScaleNormal="100" workbookViewId="0">
      <pane xSplit="1" ySplit="7" topLeftCell="AB8" activePane="bottomRight" state="frozen"/>
      <selection activeCell="N7" sqref="N7"/>
      <selection pane="topRight" activeCell="N7" sqref="N7"/>
      <selection pane="bottomLeft" activeCell="N7" sqref="N7"/>
      <selection pane="bottomRight" activeCell="AQ34" sqref="AQ34"/>
    </sheetView>
  </sheetViews>
  <sheetFormatPr defaultRowHeight="15.75" x14ac:dyDescent="0.25"/>
  <cols>
    <col min="1" max="1" width="24.28515625" style="126" customWidth="1"/>
    <col min="2" max="2" width="8" style="112" customWidth="1"/>
    <col min="3" max="3" width="7.7109375" customWidth="1"/>
    <col min="4" max="4" width="7.7109375" style="127" customWidth="1"/>
    <col min="5" max="5" width="7.7109375" style="112" customWidth="1"/>
    <col min="6" max="6" width="11.7109375" style="112" customWidth="1"/>
    <col min="7" max="7" width="8.7109375" style="128" customWidth="1"/>
    <col min="9" max="9" width="6.7109375" style="129" customWidth="1"/>
    <col min="10" max="10" width="7.5703125" customWidth="1"/>
    <col min="11" max="11" width="6.7109375" style="128" customWidth="1"/>
    <col min="12" max="13" width="8.85546875" style="112"/>
    <col min="14" max="14" width="6.42578125" bestFit="1" customWidth="1"/>
    <col min="15" max="15" width="6.7109375" customWidth="1"/>
    <col min="16" max="17" width="7.28515625" customWidth="1"/>
    <col min="18" max="18" width="6.7109375" bestFit="1" customWidth="1"/>
    <col min="19" max="19" width="6.5703125" customWidth="1"/>
    <col min="20" max="20" width="7.140625" customWidth="1"/>
    <col min="22" max="22" width="5.7109375" bestFit="1" customWidth="1"/>
    <col min="23" max="23" width="6.7109375" customWidth="1"/>
    <col min="24" max="24" width="6.28515625" bestFit="1" customWidth="1"/>
    <col min="25" max="25" width="7.140625" customWidth="1"/>
    <col min="26" max="26" width="7.7109375" bestFit="1" customWidth="1"/>
    <col min="27" max="27" width="5.7109375" bestFit="1" customWidth="1"/>
    <col min="28" max="28" width="7.42578125" bestFit="1" customWidth="1"/>
    <col min="29" max="29" width="9.7109375" style="131" customWidth="1"/>
    <col min="30" max="30" width="6.28515625" style="112" customWidth="1"/>
    <col min="31" max="31" width="3.42578125" style="112" customWidth="1"/>
    <col min="32" max="32" width="11.28515625" style="112" customWidth="1"/>
    <col min="33" max="33" width="7.85546875" style="112" customWidth="1"/>
    <col min="34" max="34" width="5" style="112" bestFit="1" customWidth="1"/>
    <col min="35" max="35" width="7.28515625" bestFit="1" customWidth="1"/>
    <col min="36" max="36" width="5.7109375" customWidth="1"/>
    <col min="37" max="37" width="6.7109375" customWidth="1"/>
    <col min="38" max="38" width="4.140625" customWidth="1"/>
    <col min="39" max="39" width="17.7109375" customWidth="1"/>
    <col min="40" max="40" width="1.140625" customWidth="1"/>
    <col min="41" max="41" width="1.5703125" customWidth="1"/>
    <col min="42" max="42" width="7.42578125" bestFit="1" customWidth="1"/>
    <col min="43" max="43" width="6.42578125" bestFit="1" customWidth="1"/>
    <col min="44" max="44" width="8" customWidth="1"/>
    <col min="45" max="45" width="7.28515625" bestFit="1" customWidth="1"/>
    <col min="46" max="46" width="6" bestFit="1" customWidth="1"/>
    <col min="47" max="47" width="7.28515625" bestFit="1" customWidth="1"/>
    <col min="48" max="50" width="7.28515625" customWidth="1"/>
    <col min="51" max="51" width="7.28515625" bestFit="1" customWidth="1"/>
    <col min="52" max="52" width="6" bestFit="1" customWidth="1"/>
    <col min="53" max="54" width="7.28515625" bestFit="1" customWidth="1"/>
    <col min="55" max="55" width="5" bestFit="1" customWidth="1"/>
    <col min="56" max="56" width="7.28515625" bestFit="1" customWidth="1"/>
    <col min="57" max="57" width="6" bestFit="1" customWidth="1"/>
    <col min="58" max="58" width="7.28515625" bestFit="1" customWidth="1"/>
    <col min="59" max="59" width="6" bestFit="1" customWidth="1"/>
    <col min="60" max="60" width="7.28515625" bestFit="1" customWidth="1"/>
    <col min="61" max="61" width="5" bestFit="1" customWidth="1"/>
    <col min="62" max="62" width="6.85546875" bestFit="1" customWidth="1"/>
    <col min="63" max="63" width="7.28515625" bestFit="1" customWidth="1"/>
    <col min="64" max="64" width="5" bestFit="1" customWidth="1"/>
    <col min="65" max="65" width="6.85546875" bestFit="1" customWidth="1"/>
    <col min="66" max="66" width="7.5703125" bestFit="1" customWidth="1"/>
    <col min="67" max="67" width="8.28515625" bestFit="1" customWidth="1"/>
    <col min="68" max="68" width="7.28515625" bestFit="1" customWidth="1"/>
    <col min="69" max="69" width="5" bestFit="1" customWidth="1"/>
    <col min="70" max="70" width="6.85546875" bestFit="1" customWidth="1"/>
    <col min="71" max="71" width="7.28515625" bestFit="1" customWidth="1"/>
    <col min="72" max="72" width="6.85546875" bestFit="1" customWidth="1"/>
    <col min="74" max="74" width="10.7109375" customWidth="1"/>
  </cols>
  <sheetData>
    <row r="1" spans="1:74" ht="18.75" x14ac:dyDescent="0.3">
      <c r="A1" s="5" t="s">
        <v>556</v>
      </c>
    </row>
    <row r="2" spans="1:74" x14ac:dyDescent="0.25">
      <c r="B2" s="865"/>
      <c r="C2" s="994" t="s">
        <v>566</v>
      </c>
      <c r="D2" s="526"/>
      <c r="E2" s="138"/>
      <c r="F2" s="138"/>
      <c r="G2" s="527"/>
      <c r="H2" s="138"/>
      <c r="I2" s="528"/>
      <c r="J2" s="138"/>
      <c r="K2" s="527"/>
      <c r="L2" s="138"/>
      <c r="M2" s="138"/>
      <c r="N2" s="138"/>
    </row>
    <row r="3" spans="1:74" x14ac:dyDescent="0.25">
      <c r="B3" s="865"/>
      <c r="C3" s="866" t="s">
        <v>495</v>
      </c>
      <c r="D3" s="867"/>
      <c r="E3" s="866"/>
      <c r="F3" s="866"/>
      <c r="G3" s="868"/>
      <c r="H3" s="866"/>
      <c r="I3" s="869" t="s">
        <v>158</v>
      </c>
      <c r="J3" s="870"/>
      <c r="K3" s="872"/>
      <c r="L3" s="871" t="s">
        <v>496</v>
      </c>
      <c r="M3" s="871"/>
      <c r="N3" s="871"/>
      <c r="R3" s="130" t="s">
        <v>144</v>
      </c>
      <c r="S3" s="130"/>
      <c r="T3" s="130"/>
      <c r="U3" s="130"/>
      <c r="V3" s="130"/>
      <c r="W3" s="130"/>
      <c r="X3" s="130"/>
      <c r="Y3" s="130"/>
      <c r="Z3" s="130"/>
      <c r="AA3" s="130"/>
      <c r="AB3" s="130"/>
    </row>
    <row r="4" spans="1:74" x14ac:dyDescent="0.25">
      <c r="B4" s="132" t="s">
        <v>155</v>
      </c>
      <c r="C4" s="864" t="s">
        <v>2</v>
      </c>
      <c r="D4" s="132" t="s">
        <v>418</v>
      </c>
      <c r="E4" s="133" t="s">
        <v>145</v>
      </c>
      <c r="F4" s="132" t="s">
        <v>565</v>
      </c>
      <c r="G4" s="134" t="s">
        <v>146</v>
      </c>
      <c r="H4" s="132" t="s">
        <v>147</v>
      </c>
      <c r="I4" s="134" t="s">
        <v>148</v>
      </c>
      <c r="J4" s="132" t="s">
        <v>149</v>
      </c>
      <c r="K4" s="135" t="s">
        <v>150</v>
      </c>
      <c r="L4" s="132" t="s">
        <v>151</v>
      </c>
      <c r="M4" s="132" t="s">
        <v>152</v>
      </c>
      <c r="N4" s="971" t="s">
        <v>153</v>
      </c>
      <c r="O4" s="136"/>
      <c r="R4" s="132" t="s">
        <v>2</v>
      </c>
      <c r="S4" s="132" t="s">
        <v>418</v>
      </c>
      <c r="T4" s="133" t="s">
        <v>145</v>
      </c>
      <c r="U4" s="133" t="s">
        <v>420</v>
      </c>
      <c r="V4" s="134" t="s">
        <v>146</v>
      </c>
      <c r="W4" s="132" t="s">
        <v>422</v>
      </c>
      <c r="X4" s="134" t="s">
        <v>148</v>
      </c>
      <c r="Y4" s="132" t="s">
        <v>149</v>
      </c>
      <c r="Z4" s="137" t="s">
        <v>150</v>
      </c>
      <c r="AA4" s="132" t="s">
        <v>151</v>
      </c>
      <c r="AB4" s="599" t="s">
        <v>152</v>
      </c>
      <c r="AC4" s="605" t="s">
        <v>154</v>
      </c>
      <c r="AD4" s="606"/>
      <c r="AF4" s="132"/>
      <c r="AG4" s="1048"/>
      <c r="AH4" s="1049"/>
      <c r="AI4" s="1049"/>
      <c r="AJ4" s="1049"/>
      <c r="AK4" s="1049"/>
      <c r="AL4" s="1050"/>
      <c r="AM4" s="1051"/>
      <c r="AN4" s="1052"/>
      <c r="AO4" s="1053"/>
      <c r="AP4" s="1054" t="s">
        <v>584</v>
      </c>
      <c r="AQ4" s="1054"/>
      <c r="AR4" s="1055"/>
      <c r="AS4" s="1027" t="s">
        <v>585</v>
      </c>
      <c r="AT4" s="138"/>
      <c r="AU4" s="138"/>
      <c r="AV4" s="138"/>
      <c r="AW4" s="138"/>
      <c r="AX4" s="138"/>
      <c r="AY4" s="138"/>
      <c r="AZ4" s="138"/>
      <c r="BA4" s="138"/>
      <c r="BB4" s="138"/>
      <c r="BC4" s="138"/>
      <c r="BD4" s="138"/>
      <c r="BE4" s="138"/>
      <c r="BF4" s="138"/>
      <c r="BG4" s="1055"/>
      <c r="BV4" s="989"/>
    </row>
    <row r="5" spans="1:74" x14ac:dyDescent="0.25">
      <c r="B5" s="132" t="s">
        <v>493</v>
      </c>
      <c r="C5" s="864" t="s">
        <v>4</v>
      </c>
      <c r="D5" s="132" t="s">
        <v>4</v>
      </c>
      <c r="E5" s="132" t="s">
        <v>156</v>
      </c>
      <c r="F5" s="133" t="s">
        <v>564</v>
      </c>
      <c r="G5" s="134" t="s">
        <v>157</v>
      </c>
      <c r="H5" s="132" t="s">
        <v>156</v>
      </c>
      <c r="I5" s="134" t="s">
        <v>158</v>
      </c>
      <c r="J5" s="132" t="s">
        <v>158</v>
      </c>
      <c r="K5" s="135" t="s">
        <v>159</v>
      </c>
      <c r="L5" s="132" t="s">
        <v>160</v>
      </c>
      <c r="M5" s="132" t="s">
        <v>161</v>
      </c>
      <c r="N5" s="971" t="s">
        <v>162</v>
      </c>
      <c r="O5" s="136"/>
      <c r="R5" s="132" t="s">
        <v>4</v>
      </c>
      <c r="S5" s="132" t="s">
        <v>4</v>
      </c>
      <c r="T5" s="132" t="s">
        <v>156</v>
      </c>
      <c r="U5" s="132" t="s">
        <v>421</v>
      </c>
      <c r="V5" s="134" t="s">
        <v>157</v>
      </c>
      <c r="W5" s="132" t="s">
        <v>156</v>
      </c>
      <c r="X5" s="134" t="s">
        <v>158</v>
      </c>
      <c r="Y5" s="132" t="s">
        <v>158</v>
      </c>
      <c r="Z5" s="137" t="s">
        <v>159</v>
      </c>
      <c r="AA5" s="132" t="s">
        <v>160</v>
      </c>
      <c r="AB5" s="599" t="s">
        <v>161</v>
      </c>
      <c r="AC5" s="605" t="s">
        <v>81</v>
      </c>
      <c r="AD5" s="606"/>
      <c r="AF5" s="132" t="s">
        <v>155</v>
      </c>
      <c r="AG5" s="1048"/>
      <c r="AH5" s="1052"/>
      <c r="AI5" s="1056" t="s">
        <v>586</v>
      </c>
      <c r="AJ5" s="1056"/>
      <c r="AK5" s="1057"/>
      <c r="AL5" s="1050"/>
      <c r="AM5" s="1051"/>
      <c r="AN5" s="1052"/>
      <c r="AO5" s="1053"/>
      <c r="AP5" s="130" t="s">
        <v>587</v>
      </c>
      <c r="AQ5" s="130"/>
      <c r="AR5" s="1058"/>
      <c r="AS5" s="130" t="s">
        <v>571</v>
      </c>
      <c r="AT5" s="130"/>
      <c r="AU5" s="130"/>
      <c r="AV5" s="130"/>
      <c r="AW5" s="130"/>
      <c r="AX5" s="130"/>
      <c r="AY5" s="130"/>
      <c r="AZ5" s="130"/>
      <c r="BA5" s="1058"/>
      <c r="BB5" s="130" t="s">
        <v>572</v>
      </c>
      <c r="BC5" s="130"/>
      <c r="BD5" s="130"/>
      <c r="BE5" s="130"/>
      <c r="BF5" s="130"/>
      <c r="BG5" s="1058"/>
      <c r="BH5" s="130" t="s">
        <v>588</v>
      </c>
      <c r="BI5" s="130"/>
      <c r="BJ5" s="130"/>
      <c r="BK5" s="130"/>
      <c r="BL5" s="130"/>
      <c r="BM5" s="130"/>
      <c r="BN5" s="1059"/>
      <c r="BV5" s="989" t="s">
        <v>418</v>
      </c>
    </row>
    <row r="6" spans="1:74" x14ac:dyDescent="0.25">
      <c r="B6" s="132" t="s">
        <v>494</v>
      </c>
      <c r="C6" s="695" t="s">
        <v>6</v>
      </c>
      <c r="D6" s="139" t="s">
        <v>6</v>
      </c>
      <c r="E6" s="139" t="s">
        <v>6</v>
      </c>
      <c r="F6" s="139" t="s">
        <v>156</v>
      </c>
      <c r="G6" s="140" t="s">
        <v>6</v>
      </c>
      <c r="H6" s="139" t="s">
        <v>6</v>
      </c>
      <c r="I6" s="140" t="s">
        <v>6</v>
      </c>
      <c r="J6" s="141" t="s">
        <v>6</v>
      </c>
      <c r="K6" s="142" t="s">
        <v>164</v>
      </c>
      <c r="L6" s="143" t="s">
        <v>6</v>
      </c>
      <c r="M6" s="143" t="s">
        <v>165</v>
      </c>
      <c r="N6" s="972" t="s">
        <v>6</v>
      </c>
      <c r="O6" s="136" t="s">
        <v>166</v>
      </c>
      <c r="R6" s="139" t="s">
        <v>6</v>
      </c>
      <c r="S6" s="139" t="s">
        <v>6</v>
      </c>
      <c r="T6" s="139" t="s">
        <v>6</v>
      </c>
      <c r="U6" s="139" t="s">
        <v>156</v>
      </c>
      <c r="V6" s="140" t="s">
        <v>6</v>
      </c>
      <c r="W6" s="139" t="s">
        <v>6</v>
      </c>
      <c r="X6" s="140" t="s">
        <v>6</v>
      </c>
      <c r="Y6" s="141" t="s">
        <v>6</v>
      </c>
      <c r="Z6" s="144" t="s">
        <v>164</v>
      </c>
      <c r="AA6" s="143" t="s">
        <v>6</v>
      </c>
      <c r="AB6" s="600" t="s">
        <v>165</v>
      </c>
      <c r="AC6" s="605" t="s">
        <v>6</v>
      </c>
      <c r="AD6" s="607" t="s">
        <v>7</v>
      </c>
      <c r="AF6" s="132" t="s">
        <v>163</v>
      </c>
      <c r="AG6" s="1048"/>
      <c r="AH6" s="1060">
        <v>2015</v>
      </c>
      <c r="AI6" s="1061" t="s">
        <v>589</v>
      </c>
      <c r="AJ6" s="1061"/>
      <c r="AK6" s="1062"/>
      <c r="AL6" s="1050"/>
      <c r="AM6" s="1063" t="s">
        <v>549</v>
      </c>
      <c r="AN6" s="1052"/>
      <c r="AO6" s="1053"/>
      <c r="AP6" s="1054" t="s">
        <v>188</v>
      </c>
      <c r="AQ6" s="1054"/>
      <c r="AR6" s="1055"/>
      <c r="AS6" s="525" t="s">
        <v>86</v>
      </c>
      <c r="AT6" s="1054"/>
      <c r="AU6" s="1064"/>
      <c r="AV6" s="525" t="s">
        <v>87</v>
      </c>
      <c r="AW6" s="525"/>
      <c r="AX6" s="1064"/>
      <c r="AY6" s="525" t="s">
        <v>88</v>
      </c>
      <c r="AZ6" s="525"/>
      <c r="BA6" s="1055"/>
      <c r="BB6" s="525" t="s">
        <v>86</v>
      </c>
      <c r="BC6" s="1064"/>
      <c r="BD6" s="525" t="s">
        <v>87</v>
      </c>
      <c r="BE6" s="1064"/>
      <c r="BF6" s="525" t="s">
        <v>88</v>
      </c>
      <c r="BG6" s="1055"/>
      <c r="BH6" s="525" t="s">
        <v>88</v>
      </c>
      <c r="BI6" s="525"/>
      <c r="BJ6" s="1064"/>
      <c r="BK6" s="525" t="s">
        <v>87</v>
      </c>
      <c r="BL6" s="525"/>
      <c r="BM6" s="1064"/>
      <c r="BN6" s="1065" t="s">
        <v>86</v>
      </c>
      <c r="BO6" s="1066" t="s">
        <v>590</v>
      </c>
      <c r="BP6" s="130"/>
      <c r="BQ6" s="130"/>
      <c r="BR6" s="1067"/>
      <c r="BS6" s="130" t="s">
        <v>591</v>
      </c>
      <c r="BT6" s="1067"/>
      <c r="BV6" s="989" t="s">
        <v>548</v>
      </c>
    </row>
    <row r="7" spans="1:74" ht="16.5" thickBot="1" x14ac:dyDescent="0.3">
      <c r="A7" s="145" t="s">
        <v>8</v>
      </c>
      <c r="B7" s="146"/>
      <c r="C7" s="147">
        <v>0.28000000000000003</v>
      </c>
      <c r="D7" s="148">
        <v>0.06</v>
      </c>
      <c r="E7" s="148">
        <v>0.05</v>
      </c>
      <c r="F7" s="147">
        <v>0.12</v>
      </c>
      <c r="G7" s="149">
        <v>0.01</v>
      </c>
      <c r="H7" s="147">
        <v>0.1</v>
      </c>
      <c r="I7" s="151">
        <v>0.08</v>
      </c>
      <c r="J7" s="151">
        <v>0.08</v>
      </c>
      <c r="K7" s="152"/>
      <c r="L7" s="153">
        <v>0.05</v>
      </c>
      <c r="M7" s="153">
        <v>0.17</v>
      </c>
      <c r="N7" s="154"/>
      <c r="O7" s="155">
        <f>SUM(C7:N7)</f>
        <v>1</v>
      </c>
      <c r="P7" s="156" t="s">
        <v>419</v>
      </c>
      <c r="Q7" s="157"/>
      <c r="R7" s="158"/>
      <c r="S7" s="159"/>
      <c r="T7" s="160"/>
      <c r="U7" s="160"/>
      <c r="Z7" s="161"/>
      <c r="AB7" s="601"/>
      <c r="AC7" s="608"/>
      <c r="AD7" s="609"/>
      <c r="AF7" s="162"/>
      <c r="AG7" s="1068"/>
      <c r="AH7" s="1068"/>
      <c r="AI7" s="1069" t="s">
        <v>573</v>
      </c>
      <c r="AJ7" s="1070" t="s">
        <v>574</v>
      </c>
      <c r="AK7" s="1071" t="s">
        <v>548</v>
      </c>
      <c r="AL7" s="1072"/>
      <c r="AM7" s="1073" t="s">
        <v>550</v>
      </c>
      <c r="AN7" s="1074"/>
      <c r="AO7" s="1075"/>
      <c r="AP7" s="1076" t="s">
        <v>573</v>
      </c>
      <c r="AQ7" s="1076" t="s">
        <v>574</v>
      </c>
      <c r="AR7" s="1077" t="s">
        <v>577</v>
      </c>
      <c r="AS7" s="1076" t="s">
        <v>573</v>
      </c>
      <c r="AT7" s="1076" t="s">
        <v>574</v>
      </c>
      <c r="AU7" s="1078" t="s">
        <v>577</v>
      </c>
      <c r="AV7" s="1076" t="s">
        <v>573</v>
      </c>
      <c r="AW7" s="1076" t="s">
        <v>574</v>
      </c>
      <c r="AX7" s="1078" t="s">
        <v>577</v>
      </c>
      <c r="AY7" s="1076" t="s">
        <v>573</v>
      </c>
      <c r="AZ7" s="1076" t="s">
        <v>574</v>
      </c>
      <c r="BA7" s="1079" t="s">
        <v>577</v>
      </c>
      <c r="BB7" s="1076" t="s">
        <v>573</v>
      </c>
      <c r="BC7" s="1080" t="s">
        <v>574</v>
      </c>
      <c r="BD7" s="1076" t="s">
        <v>573</v>
      </c>
      <c r="BE7" s="1080" t="s">
        <v>574</v>
      </c>
      <c r="BF7" s="1076" t="s">
        <v>573</v>
      </c>
      <c r="BG7" s="1081" t="s">
        <v>574</v>
      </c>
      <c r="BH7" s="1076" t="s">
        <v>573</v>
      </c>
      <c r="BI7" s="1076" t="s">
        <v>574</v>
      </c>
      <c r="BJ7" s="1080" t="s">
        <v>576</v>
      </c>
      <c r="BK7" s="1076" t="s">
        <v>573</v>
      </c>
      <c r="BL7" s="1076" t="s">
        <v>574</v>
      </c>
      <c r="BM7" s="1080" t="s">
        <v>576</v>
      </c>
      <c r="BN7" s="1082" t="s">
        <v>573</v>
      </c>
      <c r="BO7" s="1083" t="s">
        <v>592</v>
      </c>
      <c r="BP7" s="1076" t="s">
        <v>573</v>
      </c>
      <c r="BQ7" s="1076" t="s">
        <v>574</v>
      </c>
      <c r="BR7" s="1080" t="s">
        <v>576</v>
      </c>
      <c r="BS7" s="1076" t="s">
        <v>573</v>
      </c>
      <c r="BT7" s="1080" t="s">
        <v>576</v>
      </c>
      <c r="BV7" s="1084" t="s">
        <v>547</v>
      </c>
    </row>
    <row r="8" spans="1:74" x14ac:dyDescent="0.25">
      <c r="B8" s="163" t="s">
        <v>11</v>
      </c>
      <c r="C8" s="164">
        <f t="shared" ref="C8:L8" si="0">AVERAGE(C9:C79)</f>
        <v>4.0949408581800695</v>
      </c>
      <c r="D8" s="164">
        <f t="shared" si="0"/>
        <v>3.5646100887535832</v>
      </c>
      <c r="E8" s="164">
        <f t="shared" si="0"/>
        <v>2.2296038955967008</v>
      </c>
      <c r="F8" s="164">
        <f t="shared" si="0"/>
        <v>1.732394366197183</v>
      </c>
      <c r="G8" s="164">
        <f t="shared" si="0"/>
        <v>2.408450704225352</v>
      </c>
      <c r="H8" s="164">
        <f t="shared" si="0"/>
        <v>0.59154929577464788</v>
      </c>
      <c r="I8" s="165">
        <f t="shared" si="0"/>
        <v>3.619718309859155</v>
      </c>
      <c r="J8" s="164">
        <f t="shared" si="0"/>
        <v>3.619718309859155</v>
      </c>
      <c r="K8" s="966"/>
      <c r="L8" s="164">
        <f t="shared" si="0"/>
        <v>0.90140845070422537</v>
      </c>
      <c r="M8" s="166">
        <v>4</v>
      </c>
      <c r="N8" s="167"/>
      <c r="O8" s="168"/>
      <c r="Q8" s="169"/>
      <c r="R8" s="158"/>
      <c r="S8" s="159"/>
      <c r="T8" s="160"/>
      <c r="U8" s="160"/>
      <c r="Z8" s="161"/>
      <c r="AB8" s="601"/>
      <c r="AC8" s="608"/>
      <c r="AD8" s="609"/>
      <c r="AF8" s="162"/>
      <c r="AG8" s="1029"/>
      <c r="AH8"/>
      <c r="AI8" s="1085"/>
      <c r="AJ8" s="167"/>
      <c r="AK8" s="1086"/>
      <c r="AL8" s="113"/>
      <c r="AM8" s="1031"/>
      <c r="AN8" s="1087"/>
      <c r="AO8" s="1053"/>
      <c r="AR8" s="358"/>
      <c r="AT8" s="136"/>
      <c r="AU8" s="1031"/>
      <c r="AX8" s="1031"/>
      <c r="BA8" s="358"/>
      <c r="BC8" s="1031"/>
      <c r="BE8" s="1031"/>
      <c r="BG8" s="358"/>
      <c r="BJ8" s="1031"/>
      <c r="BM8" s="1031"/>
      <c r="BN8" s="601"/>
      <c r="BR8" s="1031"/>
      <c r="BT8" s="1031"/>
      <c r="BV8" s="990"/>
    </row>
    <row r="9" spans="1:74" ht="15" x14ac:dyDescent="0.25">
      <c r="A9" s="170" t="s">
        <v>251</v>
      </c>
      <c r="B9" s="171">
        <v>2013</v>
      </c>
      <c r="C9" s="172">
        <v>6.9831148666272185</v>
      </c>
      <c r="D9" s="172">
        <v>7.7760515019953189</v>
      </c>
      <c r="E9" s="172">
        <v>8.8333757122373733</v>
      </c>
      <c r="F9" s="172">
        <v>0</v>
      </c>
      <c r="G9" s="1022">
        <v>8</v>
      </c>
      <c r="H9" s="172">
        <v>0</v>
      </c>
      <c r="I9" s="172">
        <v>2</v>
      </c>
      <c r="J9" s="172">
        <v>3</v>
      </c>
      <c r="K9" s="967"/>
      <c r="L9" s="172">
        <v>8</v>
      </c>
      <c r="M9" s="173">
        <v>10</v>
      </c>
      <c r="N9" s="174"/>
      <c r="O9" s="175"/>
      <c r="P9" s="175"/>
      <c r="Q9" s="175"/>
      <c r="R9" s="176">
        <f t="shared" ref="R9:R40" si="1">C9*C$7</f>
        <v>1.9552721626556213</v>
      </c>
      <c r="S9" s="176">
        <f t="shared" ref="S9:S40" si="2">D9*D$7</f>
        <v>0.46656309011971914</v>
      </c>
      <c r="T9" s="176">
        <f t="shared" ref="T9:T40" si="3">E9*E$7</f>
        <v>0.44166878561186868</v>
      </c>
      <c r="U9" s="176">
        <f t="shared" ref="U9:U40" si="4">F9*F$7</f>
        <v>0</v>
      </c>
      <c r="V9" s="176">
        <f t="shared" ref="V9:V40" si="5">G9*G$7</f>
        <v>0.08</v>
      </c>
      <c r="W9" s="176">
        <f t="shared" ref="W9:W40" si="6">H9*H$7</f>
        <v>0</v>
      </c>
      <c r="X9" s="176">
        <f t="shared" ref="X9:X40" si="7">I9*I$7</f>
        <v>0.16</v>
      </c>
      <c r="Y9" s="176">
        <f t="shared" ref="Y9:Y40" si="8">J9*J$7</f>
        <v>0.24</v>
      </c>
      <c r="Z9" s="177">
        <f t="shared" ref="Z9:Z40" si="9">K9*K$7</f>
        <v>0</v>
      </c>
      <c r="AA9" s="176">
        <f t="shared" ref="AA9:AA40" si="10">L9*L$7</f>
        <v>0.4</v>
      </c>
      <c r="AB9" s="602">
        <f t="shared" ref="AB9:AB40" si="11">M9*M$7</f>
        <v>1.7000000000000002</v>
      </c>
      <c r="AC9" s="610">
        <f t="shared" ref="AC9:AC40" si="12">SUM(R9:AB9)</f>
        <v>5.4435040383872089</v>
      </c>
      <c r="AD9" s="611">
        <f t="shared" ref="AD9:AD40" si="13">RANK(AC9,AC$9:AC$79)</f>
        <v>1</v>
      </c>
      <c r="AE9" s="178"/>
      <c r="AF9" s="1025" t="s">
        <v>168</v>
      </c>
      <c r="AG9" s="1030" t="s">
        <v>264</v>
      </c>
      <c r="AH9" s="178"/>
      <c r="AI9" s="1088"/>
      <c r="AJ9" s="1089"/>
      <c r="AK9" s="1090"/>
      <c r="AL9" s="1091"/>
      <c r="AM9" s="1092"/>
      <c r="AN9" s="175"/>
      <c r="AO9" s="1093"/>
      <c r="AP9" s="1094">
        <f>SUM(AS9,AV9,AY9,BK9,BN9)</f>
        <v>79545</v>
      </c>
      <c r="AQ9" s="1094">
        <f>SUM(AT9,AW9,AZ9,BI9,BL9)</f>
        <v>28866</v>
      </c>
      <c r="AR9" s="1095">
        <f>SUM(AU9,AX9,BA9,BJ9,BM9)</f>
        <v>1710</v>
      </c>
      <c r="AS9" s="175">
        <v>1651</v>
      </c>
      <c r="AT9" s="175">
        <v>71</v>
      </c>
      <c r="AU9" s="1092"/>
      <c r="AV9" s="175">
        <v>16985</v>
      </c>
      <c r="AW9" s="175">
        <v>13369</v>
      </c>
      <c r="AX9" s="1092"/>
      <c r="AY9" s="175">
        <v>20909</v>
      </c>
      <c r="AZ9" s="175">
        <v>14837</v>
      </c>
      <c r="BA9" s="1096">
        <v>1081</v>
      </c>
      <c r="BB9" s="175">
        <v>24537</v>
      </c>
      <c r="BC9" s="1092">
        <v>7875</v>
      </c>
      <c r="BD9" s="175">
        <v>67572</v>
      </c>
      <c r="BE9" s="1092">
        <v>60324</v>
      </c>
      <c r="BF9" s="175">
        <v>91660</v>
      </c>
      <c r="BG9" s="1097">
        <v>73442</v>
      </c>
      <c r="BH9" s="175">
        <v>6422</v>
      </c>
      <c r="BI9" s="175">
        <v>589</v>
      </c>
      <c r="BJ9" s="1092">
        <v>629</v>
      </c>
      <c r="BK9" s="175">
        <v>18000</v>
      </c>
      <c r="BL9" s="175"/>
      <c r="BM9" s="1092"/>
      <c r="BN9" s="1098">
        <v>22000</v>
      </c>
      <c r="BO9" s="1099">
        <v>409</v>
      </c>
      <c r="BP9" s="175">
        <v>7843</v>
      </c>
      <c r="BQ9" s="175">
        <v>462</v>
      </c>
      <c r="BR9" s="1092">
        <v>3694</v>
      </c>
      <c r="BS9" s="175">
        <v>1016</v>
      </c>
      <c r="BT9" s="1092">
        <v>1016</v>
      </c>
      <c r="BV9" s="1026"/>
    </row>
    <row r="10" spans="1:74" ht="15" x14ac:dyDescent="0.25">
      <c r="A10" s="179" t="s">
        <v>19</v>
      </c>
      <c r="B10" s="180">
        <v>2005</v>
      </c>
      <c r="C10" s="181">
        <v>6.3370320167349767</v>
      </c>
      <c r="D10" s="181">
        <v>7.3393575610032684</v>
      </c>
      <c r="E10" s="181">
        <v>0</v>
      </c>
      <c r="F10" s="181">
        <v>1</v>
      </c>
      <c r="G10" s="190">
        <v>8</v>
      </c>
      <c r="H10" s="181">
        <v>0</v>
      </c>
      <c r="I10" s="181">
        <v>1</v>
      </c>
      <c r="J10" s="181">
        <v>3</v>
      </c>
      <c r="K10" s="968"/>
      <c r="L10" s="181">
        <v>7</v>
      </c>
      <c r="M10" s="183">
        <v>8</v>
      </c>
      <c r="N10" s="184"/>
      <c r="O10" s="185"/>
      <c r="P10" s="185"/>
      <c r="Q10" s="185"/>
      <c r="R10" s="186">
        <f t="shared" si="1"/>
        <v>1.7743689646857936</v>
      </c>
      <c r="S10" s="186">
        <f t="shared" si="2"/>
        <v>0.44036145366019608</v>
      </c>
      <c r="T10" s="186">
        <f t="shared" si="3"/>
        <v>0</v>
      </c>
      <c r="U10" s="186">
        <f t="shared" si="4"/>
        <v>0.12</v>
      </c>
      <c r="V10" s="186">
        <f t="shared" si="5"/>
        <v>0.08</v>
      </c>
      <c r="W10" s="186">
        <f t="shared" si="6"/>
        <v>0</v>
      </c>
      <c r="X10" s="186">
        <f t="shared" si="7"/>
        <v>0.08</v>
      </c>
      <c r="Y10" s="186">
        <f t="shared" si="8"/>
        <v>0.24</v>
      </c>
      <c r="Z10" s="187">
        <f t="shared" si="9"/>
        <v>0</v>
      </c>
      <c r="AA10" s="186">
        <f t="shared" si="10"/>
        <v>0.35000000000000003</v>
      </c>
      <c r="AB10" s="603">
        <f t="shared" si="11"/>
        <v>1.36</v>
      </c>
      <c r="AC10" s="612">
        <f t="shared" si="12"/>
        <v>4.4447304183459897</v>
      </c>
      <c r="AD10" s="613">
        <f t="shared" si="13"/>
        <v>2</v>
      </c>
      <c r="AE10" s="188"/>
      <c r="AF10" s="180">
        <v>2005</v>
      </c>
      <c r="AG10" s="1028"/>
      <c r="AH10" s="193"/>
      <c r="AI10" s="1088"/>
      <c r="AJ10" s="1100"/>
      <c r="AK10" s="1090"/>
      <c r="AL10" s="193"/>
      <c r="AM10" s="1101" t="s">
        <v>423</v>
      </c>
      <c r="AN10" s="185"/>
      <c r="AO10" s="1102"/>
      <c r="AP10" s="1094">
        <f t="shared" ref="AP10:AP28" si="14">SUM(AS10,AV10,AY10,BK10,BN10)</f>
        <v>50824</v>
      </c>
      <c r="AQ10" s="1094">
        <f t="shared" ref="AQ10:AR28" si="15">SUM(AT10,AW10,AZ10,BI10,BL10)</f>
        <v>0</v>
      </c>
      <c r="AR10" s="1095">
        <f t="shared" si="15"/>
        <v>0</v>
      </c>
      <c r="AS10" s="185">
        <v>5744</v>
      </c>
      <c r="AT10" s="185">
        <v>0</v>
      </c>
      <c r="AU10" s="1101"/>
      <c r="AV10" s="185">
        <v>80</v>
      </c>
      <c r="AW10" s="185">
        <v>0</v>
      </c>
      <c r="AX10" s="1101"/>
      <c r="AY10" s="185"/>
      <c r="AZ10" s="185"/>
      <c r="BA10" s="1103"/>
      <c r="BB10" s="185">
        <v>20795</v>
      </c>
      <c r="BC10" s="1101">
        <v>0</v>
      </c>
      <c r="BD10" s="185">
        <v>88</v>
      </c>
      <c r="BE10" s="1101">
        <v>0</v>
      </c>
      <c r="BF10" s="185"/>
      <c r="BG10" s="1103"/>
      <c r="BH10" s="185"/>
      <c r="BI10" s="185"/>
      <c r="BJ10" s="1101"/>
      <c r="BK10" s="185"/>
      <c r="BL10" s="185"/>
      <c r="BM10" s="1101"/>
      <c r="BN10" s="1104">
        <v>45000</v>
      </c>
      <c r="BO10" s="1105"/>
      <c r="BP10" s="185"/>
      <c r="BQ10" s="185"/>
      <c r="BR10" s="1101"/>
      <c r="BS10" s="185">
        <v>4</v>
      </c>
      <c r="BT10" s="1101">
        <v>4</v>
      </c>
      <c r="BV10" s="992" t="s">
        <v>554</v>
      </c>
    </row>
    <row r="11" spans="1:74" ht="15" x14ac:dyDescent="0.25">
      <c r="A11" s="191" t="s">
        <v>294</v>
      </c>
      <c r="B11" s="180">
        <v>2009</v>
      </c>
      <c r="C11" s="181">
        <v>7.0444700596097398</v>
      </c>
      <c r="D11" s="181">
        <v>9.7478876004503476</v>
      </c>
      <c r="E11" s="181">
        <v>7.7597081894802669</v>
      </c>
      <c r="F11" s="181">
        <v>0</v>
      </c>
      <c r="G11" s="190">
        <v>7</v>
      </c>
      <c r="H11" s="181">
        <v>0</v>
      </c>
      <c r="I11" s="181">
        <v>2</v>
      </c>
      <c r="J11" s="181">
        <v>3</v>
      </c>
      <c r="K11" s="968"/>
      <c r="L11" s="181">
        <v>5</v>
      </c>
      <c r="M11" s="183">
        <v>4</v>
      </c>
      <c r="N11" s="184"/>
      <c r="O11" s="185"/>
      <c r="P11" s="185"/>
      <c r="Q11" s="185"/>
      <c r="R11" s="186">
        <f t="shared" si="1"/>
        <v>1.9724516166907273</v>
      </c>
      <c r="S11" s="186">
        <f t="shared" si="2"/>
        <v>0.58487325602702078</v>
      </c>
      <c r="T11" s="186">
        <f t="shared" si="3"/>
        <v>0.38798540947401339</v>
      </c>
      <c r="U11" s="186">
        <f t="shared" si="4"/>
        <v>0</v>
      </c>
      <c r="V11" s="186">
        <f t="shared" si="5"/>
        <v>7.0000000000000007E-2</v>
      </c>
      <c r="W11" s="186">
        <f t="shared" si="6"/>
        <v>0</v>
      </c>
      <c r="X11" s="186">
        <f t="shared" si="7"/>
        <v>0.16</v>
      </c>
      <c r="Y11" s="186">
        <f t="shared" si="8"/>
        <v>0.24</v>
      </c>
      <c r="Z11" s="187">
        <f t="shared" si="9"/>
        <v>0</v>
      </c>
      <c r="AA11" s="186">
        <f t="shared" si="10"/>
        <v>0.25</v>
      </c>
      <c r="AB11" s="603">
        <f t="shared" si="11"/>
        <v>0.68</v>
      </c>
      <c r="AC11" s="612">
        <f t="shared" si="12"/>
        <v>4.3453102821917611</v>
      </c>
      <c r="AD11" s="613">
        <f t="shared" si="13"/>
        <v>3</v>
      </c>
      <c r="AE11" s="188"/>
      <c r="AF11" s="180">
        <v>2009</v>
      </c>
      <c r="AG11" s="1028" t="s">
        <v>264</v>
      </c>
      <c r="AH11" s="193"/>
      <c r="AI11" s="1088"/>
      <c r="AJ11" s="1089"/>
      <c r="AK11" s="1106"/>
      <c r="AL11" s="193"/>
      <c r="AM11" s="1101" t="s">
        <v>551</v>
      </c>
      <c r="AN11" s="185"/>
      <c r="AO11" s="1102"/>
      <c r="AP11" s="1094">
        <f t="shared" si="14"/>
        <v>97482</v>
      </c>
      <c r="AQ11" s="1094">
        <f t="shared" si="15"/>
        <v>14448</v>
      </c>
      <c r="AR11" s="1095">
        <f t="shared" si="15"/>
        <v>8987</v>
      </c>
      <c r="AS11" s="185">
        <v>4545</v>
      </c>
      <c r="AT11" s="185">
        <v>498</v>
      </c>
      <c r="AU11" s="1101"/>
      <c r="AV11" s="185">
        <v>14352</v>
      </c>
      <c r="AW11" s="185">
        <v>1929</v>
      </c>
      <c r="AX11" s="1101">
        <v>1000</v>
      </c>
      <c r="AY11" s="185">
        <v>5585</v>
      </c>
      <c r="AZ11" s="185">
        <v>3871</v>
      </c>
      <c r="BA11" s="1107">
        <v>212</v>
      </c>
      <c r="BB11" s="185">
        <v>14242</v>
      </c>
      <c r="BC11" s="1101">
        <v>3839</v>
      </c>
      <c r="BD11" s="185">
        <v>25463</v>
      </c>
      <c r="BE11" s="1101">
        <v>6131</v>
      </c>
      <c r="BF11" s="185">
        <v>37631</v>
      </c>
      <c r="BG11" s="1103">
        <v>26899</v>
      </c>
      <c r="BH11" s="1108">
        <v>14531</v>
      </c>
      <c r="BI11" s="1108">
        <v>5350</v>
      </c>
      <c r="BJ11" s="1109">
        <v>1275</v>
      </c>
      <c r="BK11" s="1108">
        <v>45000</v>
      </c>
      <c r="BL11" s="1108">
        <v>2800</v>
      </c>
      <c r="BM11" s="1109">
        <v>6500</v>
      </c>
      <c r="BN11" s="1110">
        <v>28000</v>
      </c>
      <c r="BO11" s="1105">
        <v>2078</v>
      </c>
      <c r="BP11" s="185">
        <v>13742</v>
      </c>
      <c r="BQ11" s="185">
        <v>4585</v>
      </c>
      <c r="BR11" s="1101">
        <v>8642</v>
      </c>
      <c r="BS11" s="185">
        <v>277</v>
      </c>
      <c r="BT11" s="1101">
        <v>277</v>
      </c>
      <c r="BV11" s="992"/>
    </row>
    <row r="12" spans="1:74" ht="15" x14ac:dyDescent="0.25">
      <c r="A12" s="191" t="s">
        <v>306</v>
      </c>
      <c r="B12" s="192">
        <v>2015</v>
      </c>
      <c r="C12" s="181">
        <v>4.0585166728156636</v>
      </c>
      <c r="D12" s="181">
        <v>8.1749001795875884</v>
      </c>
      <c r="E12" s="181">
        <v>0</v>
      </c>
      <c r="F12" s="181">
        <v>8</v>
      </c>
      <c r="G12" s="190">
        <v>3</v>
      </c>
      <c r="H12" s="181">
        <v>9</v>
      </c>
      <c r="I12" s="181">
        <v>5</v>
      </c>
      <c r="J12" s="181">
        <v>5</v>
      </c>
      <c r="K12" s="968"/>
      <c r="L12" s="181">
        <v>0</v>
      </c>
      <c r="M12" s="183">
        <v>0</v>
      </c>
      <c r="N12" s="184"/>
      <c r="O12" s="185"/>
      <c r="P12" s="185"/>
      <c r="Q12" s="193"/>
      <c r="R12" s="186">
        <f t="shared" si="1"/>
        <v>1.136384668388386</v>
      </c>
      <c r="S12" s="186">
        <f t="shared" si="2"/>
        <v>0.49049401077525528</v>
      </c>
      <c r="T12" s="186">
        <f t="shared" si="3"/>
        <v>0</v>
      </c>
      <c r="U12" s="186">
        <f t="shared" si="4"/>
        <v>0.96</v>
      </c>
      <c r="V12" s="186">
        <f t="shared" si="5"/>
        <v>0.03</v>
      </c>
      <c r="W12" s="186">
        <f t="shared" si="6"/>
        <v>0.9</v>
      </c>
      <c r="X12" s="186">
        <f t="shared" si="7"/>
        <v>0.4</v>
      </c>
      <c r="Y12" s="186">
        <f t="shared" si="8"/>
        <v>0.4</v>
      </c>
      <c r="Z12" s="187">
        <f t="shared" si="9"/>
        <v>0</v>
      </c>
      <c r="AA12" s="186">
        <f t="shared" si="10"/>
        <v>0</v>
      </c>
      <c r="AB12" s="603">
        <f t="shared" si="11"/>
        <v>0</v>
      </c>
      <c r="AC12" s="612">
        <f t="shared" si="12"/>
        <v>4.3168786791636409</v>
      </c>
      <c r="AD12" s="613">
        <f t="shared" si="13"/>
        <v>4</v>
      </c>
      <c r="AE12" s="188"/>
      <c r="AF12" s="192">
        <v>2015</v>
      </c>
      <c r="AG12" s="1028" t="s">
        <v>575</v>
      </c>
      <c r="AH12" s="193"/>
      <c r="AI12" s="1088"/>
      <c r="AJ12" s="1089"/>
      <c r="AK12" s="1090"/>
      <c r="AL12" s="193"/>
      <c r="AM12" s="1101"/>
      <c r="AN12" s="185"/>
      <c r="AO12" s="1102"/>
      <c r="AP12" s="1094"/>
      <c r="AQ12" s="1094"/>
      <c r="AR12" s="1095"/>
      <c r="AS12" s="185"/>
      <c r="AT12" s="185"/>
      <c r="AU12" s="1101"/>
      <c r="AV12" s="185"/>
      <c r="AW12" s="185"/>
      <c r="AX12" s="1101"/>
      <c r="AY12" s="185"/>
      <c r="AZ12" s="185"/>
      <c r="BA12" s="1103"/>
      <c r="BB12" s="185"/>
      <c r="BC12" s="1101"/>
      <c r="BD12" s="185"/>
      <c r="BE12" s="1101"/>
      <c r="BF12" s="185"/>
      <c r="BG12" s="1103"/>
      <c r="BH12" s="185"/>
      <c r="BI12" s="185"/>
      <c r="BJ12" s="1101"/>
      <c r="BK12" s="185"/>
      <c r="BL12" s="185"/>
      <c r="BM12" s="1101"/>
      <c r="BN12" s="1104"/>
      <c r="BO12" s="1105"/>
      <c r="BP12" s="185"/>
      <c r="BQ12" s="185"/>
      <c r="BR12" s="1101"/>
      <c r="BS12" s="185"/>
      <c r="BT12" s="1101"/>
      <c r="BV12" s="992"/>
    </row>
    <row r="13" spans="1:74" ht="15" x14ac:dyDescent="0.25">
      <c r="A13" s="179" t="s">
        <v>17</v>
      </c>
      <c r="B13" s="180">
        <v>2005</v>
      </c>
      <c r="C13" s="181">
        <v>5.3640778466030739</v>
      </c>
      <c r="D13" s="181">
        <v>8.7746935157481509</v>
      </c>
      <c r="E13" s="181">
        <v>0</v>
      </c>
      <c r="F13" s="181">
        <v>1</v>
      </c>
      <c r="G13" s="190">
        <v>8</v>
      </c>
      <c r="H13" s="181">
        <v>0</v>
      </c>
      <c r="I13" s="181">
        <v>6</v>
      </c>
      <c r="J13" s="181">
        <v>7</v>
      </c>
      <c r="K13" s="968"/>
      <c r="L13" s="181">
        <v>7</v>
      </c>
      <c r="M13" s="189">
        <v>4</v>
      </c>
      <c r="N13" s="184"/>
      <c r="O13" s="185"/>
      <c r="P13" s="185"/>
      <c r="Q13" s="185"/>
      <c r="R13" s="186">
        <f t="shared" si="1"/>
        <v>1.5019417970488609</v>
      </c>
      <c r="S13" s="186">
        <f t="shared" si="2"/>
        <v>0.52648161094488899</v>
      </c>
      <c r="T13" s="186">
        <f t="shared" si="3"/>
        <v>0</v>
      </c>
      <c r="U13" s="186">
        <f t="shared" si="4"/>
        <v>0.12</v>
      </c>
      <c r="V13" s="186">
        <f t="shared" si="5"/>
        <v>0.08</v>
      </c>
      <c r="W13" s="186">
        <f t="shared" si="6"/>
        <v>0</v>
      </c>
      <c r="X13" s="186">
        <f t="shared" si="7"/>
        <v>0.48</v>
      </c>
      <c r="Y13" s="186">
        <f t="shared" si="8"/>
        <v>0.56000000000000005</v>
      </c>
      <c r="Z13" s="187">
        <f t="shared" si="9"/>
        <v>0</v>
      </c>
      <c r="AA13" s="186">
        <f t="shared" si="10"/>
        <v>0.35000000000000003</v>
      </c>
      <c r="AB13" s="603">
        <f t="shared" si="11"/>
        <v>0.68</v>
      </c>
      <c r="AC13" s="612">
        <f t="shared" si="12"/>
        <v>4.2984234079937504</v>
      </c>
      <c r="AD13" s="613">
        <f t="shared" si="13"/>
        <v>5</v>
      </c>
      <c r="AE13" s="188"/>
      <c r="AF13" s="180">
        <v>2005</v>
      </c>
      <c r="AG13" s="1111"/>
      <c r="AH13" s="193"/>
      <c r="AI13" s="1112"/>
      <c r="AJ13" s="199"/>
      <c r="AK13" s="1113"/>
      <c r="AL13" s="193" t="s">
        <v>167</v>
      </c>
      <c r="AM13" s="1114" t="s">
        <v>169</v>
      </c>
      <c r="AN13" s="185"/>
      <c r="AO13" s="1102"/>
      <c r="AP13" s="1094"/>
      <c r="AQ13" s="1094"/>
      <c r="AR13" s="1095"/>
      <c r="AS13" s="185"/>
      <c r="AT13" s="185"/>
      <c r="AU13" s="1101"/>
      <c r="AV13" s="185"/>
      <c r="AW13" s="185"/>
      <c r="AX13" s="1101"/>
      <c r="AY13" s="185"/>
      <c r="AZ13" s="185"/>
      <c r="BA13" s="1103"/>
      <c r="BB13" s="185"/>
      <c r="BC13" s="1101"/>
      <c r="BD13" s="185"/>
      <c r="BE13" s="1101"/>
      <c r="BF13" s="185"/>
      <c r="BG13" s="1103"/>
      <c r="BH13" s="185"/>
      <c r="BI13" s="185"/>
      <c r="BJ13" s="1101"/>
      <c r="BK13" s="185"/>
      <c r="BL13" s="185"/>
      <c r="BM13" s="1101"/>
      <c r="BN13" s="1104"/>
      <c r="BO13" s="1105"/>
      <c r="BP13" s="185"/>
      <c r="BQ13" s="185"/>
      <c r="BR13" s="1101"/>
      <c r="BS13" s="185"/>
      <c r="BT13" s="1101"/>
      <c r="BV13" s="993"/>
    </row>
    <row r="14" spans="1:74" ht="15" x14ac:dyDescent="0.25">
      <c r="A14" s="200" t="s">
        <v>291</v>
      </c>
      <c r="B14" s="192">
        <v>2015</v>
      </c>
      <c r="C14" s="181">
        <v>10</v>
      </c>
      <c r="D14" s="181">
        <v>2.9096613120340962</v>
      </c>
      <c r="E14" s="181">
        <v>10</v>
      </c>
      <c r="F14" s="181">
        <v>0</v>
      </c>
      <c r="G14" s="182">
        <v>0</v>
      </c>
      <c r="H14" s="181">
        <v>0</v>
      </c>
      <c r="I14" s="181">
        <v>5</v>
      </c>
      <c r="J14" s="181">
        <v>5</v>
      </c>
      <c r="K14" s="968"/>
      <c r="L14" s="181">
        <v>0</v>
      </c>
      <c r="M14" s="183">
        <v>0</v>
      </c>
      <c r="N14" s="184"/>
      <c r="O14" s="185"/>
      <c r="P14" s="185"/>
      <c r="Q14" s="185"/>
      <c r="R14" s="186">
        <f t="shared" si="1"/>
        <v>2.8000000000000003</v>
      </c>
      <c r="S14" s="186">
        <f t="shared" si="2"/>
        <v>0.17457967872204577</v>
      </c>
      <c r="T14" s="186">
        <f t="shared" si="3"/>
        <v>0.5</v>
      </c>
      <c r="U14" s="186">
        <f t="shared" si="4"/>
        <v>0</v>
      </c>
      <c r="V14" s="186">
        <f t="shared" si="5"/>
        <v>0</v>
      </c>
      <c r="W14" s="186">
        <f t="shared" si="6"/>
        <v>0</v>
      </c>
      <c r="X14" s="186">
        <f t="shared" si="7"/>
        <v>0.4</v>
      </c>
      <c r="Y14" s="186">
        <f t="shared" si="8"/>
        <v>0.4</v>
      </c>
      <c r="Z14" s="187">
        <f t="shared" si="9"/>
        <v>0</v>
      </c>
      <c r="AA14" s="186">
        <f t="shared" si="10"/>
        <v>0</v>
      </c>
      <c r="AB14" s="603">
        <f t="shared" si="11"/>
        <v>0</v>
      </c>
      <c r="AC14" s="612">
        <f t="shared" si="12"/>
        <v>4.2745796787220458</v>
      </c>
      <c r="AD14" s="613">
        <f t="shared" si="13"/>
        <v>6</v>
      </c>
      <c r="AE14" s="188"/>
      <c r="AF14" s="192">
        <v>2015</v>
      </c>
      <c r="AG14" s="1111"/>
      <c r="AH14" s="193" t="s">
        <v>167</v>
      </c>
      <c r="AI14" s="1112"/>
      <c r="AJ14" s="199"/>
      <c r="AK14" s="1113"/>
      <c r="AL14" s="193"/>
      <c r="AM14" s="1101"/>
      <c r="AN14" s="185"/>
      <c r="AO14" s="1102"/>
      <c r="AP14" s="1094"/>
      <c r="AQ14" s="1094"/>
      <c r="AR14" s="1095"/>
      <c r="AS14" s="185"/>
      <c r="AT14" s="185"/>
      <c r="AU14" s="1101"/>
      <c r="AV14" s="185"/>
      <c r="AW14" s="185"/>
      <c r="AX14" s="1101"/>
      <c r="AY14" s="185"/>
      <c r="AZ14" s="185"/>
      <c r="BA14" s="1103"/>
      <c r="BB14" s="185"/>
      <c r="BC14" s="1101"/>
      <c r="BD14" s="185"/>
      <c r="BE14" s="1101"/>
      <c r="BF14" s="185"/>
      <c r="BG14" s="1103"/>
      <c r="BH14" s="185"/>
      <c r="BI14" s="185"/>
      <c r="BJ14" s="1101"/>
      <c r="BK14" s="185"/>
      <c r="BL14" s="185"/>
      <c r="BM14" s="1101"/>
      <c r="BN14" s="1104"/>
      <c r="BO14" s="1105"/>
      <c r="BP14" s="185"/>
      <c r="BQ14" s="185"/>
      <c r="BR14" s="1101"/>
      <c r="BS14" s="185"/>
      <c r="BT14" s="1101"/>
      <c r="BV14" s="992"/>
    </row>
    <row r="15" spans="1:74" ht="15" x14ac:dyDescent="0.25">
      <c r="A15" s="191" t="s">
        <v>296</v>
      </c>
      <c r="B15" s="180">
        <v>2005</v>
      </c>
      <c r="C15" s="181">
        <v>4.07957244066953</v>
      </c>
      <c r="D15" s="181">
        <v>8.2548057136251813</v>
      </c>
      <c r="E15" s="181">
        <v>0</v>
      </c>
      <c r="F15" s="181">
        <v>2</v>
      </c>
      <c r="G15" s="190">
        <v>9</v>
      </c>
      <c r="H15" s="181">
        <v>0</v>
      </c>
      <c r="I15" s="181">
        <v>2</v>
      </c>
      <c r="J15" s="181">
        <v>8</v>
      </c>
      <c r="K15" s="968"/>
      <c r="L15" s="181">
        <v>0</v>
      </c>
      <c r="M15" s="183">
        <v>8</v>
      </c>
      <c r="N15" s="184"/>
      <c r="O15" s="185"/>
      <c r="P15" s="185"/>
      <c r="Q15" s="185"/>
      <c r="R15" s="186">
        <f t="shared" si="1"/>
        <v>1.1422802833874686</v>
      </c>
      <c r="S15" s="186">
        <f t="shared" si="2"/>
        <v>0.49528834281751088</v>
      </c>
      <c r="T15" s="186">
        <f t="shared" si="3"/>
        <v>0</v>
      </c>
      <c r="U15" s="186">
        <f t="shared" si="4"/>
        <v>0.24</v>
      </c>
      <c r="V15" s="186">
        <f t="shared" si="5"/>
        <v>0.09</v>
      </c>
      <c r="W15" s="186">
        <f t="shared" si="6"/>
        <v>0</v>
      </c>
      <c r="X15" s="186">
        <f t="shared" si="7"/>
        <v>0.16</v>
      </c>
      <c r="Y15" s="186">
        <f t="shared" si="8"/>
        <v>0.64</v>
      </c>
      <c r="Z15" s="187">
        <f t="shared" si="9"/>
        <v>0</v>
      </c>
      <c r="AA15" s="186">
        <f t="shared" si="10"/>
        <v>0</v>
      </c>
      <c r="AB15" s="603">
        <f t="shared" si="11"/>
        <v>1.36</v>
      </c>
      <c r="AC15" s="612">
        <f t="shared" si="12"/>
        <v>4.1275686262049796</v>
      </c>
      <c r="AD15" s="613">
        <f t="shared" si="13"/>
        <v>7</v>
      </c>
      <c r="AE15" s="188"/>
      <c r="AF15" s="180">
        <v>2005</v>
      </c>
      <c r="AG15" s="1028" t="s">
        <v>593</v>
      </c>
      <c r="AH15" s="193"/>
      <c r="AI15" s="1088"/>
      <c r="AJ15" s="1115"/>
      <c r="AK15" s="1090"/>
      <c r="AL15" s="193"/>
      <c r="AM15" s="1101" t="s">
        <v>423</v>
      </c>
      <c r="AN15" s="185"/>
      <c r="AO15" s="1102"/>
      <c r="AP15" s="1094">
        <f t="shared" si="14"/>
        <v>33329</v>
      </c>
      <c r="AQ15" s="1094">
        <f t="shared" si="15"/>
        <v>0</v>
      </c>
      <c r="AR15" s="1095">
        <f t="shared" si="15"/>
        <v>0</v>
      </c>
      <c r="AS15" s="185">
        <v>329</v>
      </c>
      <c r="AT15" s="185">
        <v>0</v>
      </c>
      <c r="AU15" s="1101"/>
      <c r="AV15" s="185"/>
      <c r="AW15" s="185"/>
      <c r="AX15" s="1101"/>
      <c r="AY15" s="185"/>
      <c r="AZ15" s="185"/>
      <c r="BA15" s="1103"/>
      <c r="BB15" s="185">
        <v>408</v>
      </c>
      <c r="BC15" s="1101">
        <v>0</v>
      </c>
      <c r="BD15" s="185"/>
      <c r="BE15" s="1101"/>
      <c r="BF15" s="185"/>
      <c r="BG15" s="1103"/>
      <c r="BH15" s="185"/>
      <c r="BI15" s="185"/>
      <c r="BJ15" s="1101"/>
      <c r="BK15" s="185"/>
      <c r="BL15" s="185"/>
      <c r="BM15" s="1101"/>
      <c r="BN15" s="1104">
        <v>33000</v>
      </c>
      <c r="BO15" s="1105">
        <v>108</v>
      </c>
      <c r="BP15" s="185">
        <v>1411</v>
      </c>
      <c r="BQ15" s="185">
        <v>0</v>
      </c>
      <c r="BR15" s="1101">
        <v>585</v>
      </c>
      <c r="BS15" s="185"/>
      <c r="BT15" s="1101"/>
      <c r="BV15" s="992" t="s">
        <v>553</v>
      </c>
    </row>
    <row r="16" spans="1:74" ht="15" x14ac:dyDescent="0.25">
      <c r="A16" s="179" t="s">
        <v>24</v>
      </c>
      <c r="B16" s="180">
        <v>2009</v>
      </c>
      <c r="C16" s="181">
        <v>6.592138463556438</v>
      </c>
      <c r="D16" s="181">
        <v>7.3780877040686619</v>
      </c>
      <c r="E16" s="181">
        <v>2</v>
      </c>
      <c r="F16" s="181">
        <v>2</v>
      </c>
      <c r="G16" s="190">
        <v>10</v>
      </c>
      <c r="H16" s="181">
        <v>0</v>
      </c>
      <c r="I16" s="181">
        <v>3</v>
      </c>
      <c r="J16" s="181">
        <v>5</v>
      </c>
      <c r="K16" s="968"/>
      <c r="L16" s="181">
        <v>0</v>
      </c>
      <c r="M16" s="183">
        <v>4</v>
      </c>
      <c r="N16" s="184"/>
      <c r="O16" s="185"/>
      <c r="P16" s="185"/>
      <c r="Q16" s="185"/>
      <c r="R16" s="186">
        <f t="shared" si="1"/>
        <v>1.8457987697958027</v>
      </c>
      <c r="S16" s="186">
        <f t="shared" si="2"/>
        <v>0.44268526224411969</v>
      </c>
      <c r="T16" s="186">
        <f t="shared" si="3"/>
        <v>0.1</v>
      </c>
      <c r="U16" s="186">
        <f t="shared" si="4"/>
        <v>0.24</v>
      </c>
      <c r="V16" s="186">
        <f t="shared" si="5"/>
        <v>0.1</v>
      </c>
      <c r="W16" s="186">
        <f t="shared" si="6"/>
        <v>0</v>
      </c>
      <c r="X16" s="186">
        <f t="shared" si="7"/>
        <v>0.24</v>
      </c>
      <c r="Y16" s="186">
        <f t="shared" si="8"/>
        <v>0.4</v>
      </c>
      <c r="Z16" s="187">
        <f t="shared" si="9"/>
        <v>0</v>
      </c>
      <c r="AA16" s="186">
        <f t="shared" si="10"/>
        <v>0</v>
      </c>
      <c r="AB16" s="603">
        <f t="shared" si="11"/>
        <v>0.68</v>
      </c>
      <c r="AC16" s="612">
        <f t="shared" si="12"/>
        <v>4.048484032039922</v>
      </c>
      <c r="AD16" s="613">
        <f t="shared" si="13"/>
        <v>8</v>
      </c>
      <c r="AE16" s="188"/>
      <c r="AF16" s="180"/>
      <c r="AG16" s="1028" t="s">
        <v>264</v>
      </c>
      <c r="AH16" s="193"/>
      <c r="AI16" s="1088"/>
      <c r="AJ16" s="1115"/>
      <c r="AK16" s="1090"/>
      <c r="AL16" s="193"/>
      <c r="AM16" s="1101" t="s">
        <v>424</v>
      </c>
      <c r="AN16" s="185"/>
      <c r="AO16" s="1102"/>
      <c r="AP16" s="1094">
        <f t="shared" si="14"/>
        <v>20244</v>
      </c>
      <c r="AQ16" s="1094">
        <f t="shared" si="15"/>
        <v>2257</v>
      </c>
      <c r="AR16" s="1095">
        <f t="shared" si="15"/>
        <v>0</v>
      </c>
      <c r="AS16" s="185">
        <v>2513</v>
      </c>
      <c r="AT16" s="185">
        <v>0</v>
      </c>
      <c r="AU16" s="1101"/>
      <c r="AV16" s="185">
        <v>9249</v>
      </c>
      <c r="AW16" s="185">
        <v>0</v>
      </c>
      <c r="AX16" s="1101"/>
      <c r="AY16" s="185"/>
      <c r="AZ16" s="185"/>
      <c r="BA16" s="1103"/>
      <c r="BB16" s="185">
        <v>11495</v>
      </c>
      <c r="BC16" s="1101">
        <v>0</v>
      </c>
      <c r="BD16" s="185">
        <v>11376</v>
      </c>
      <c r="BE16" s="1101">
        <v>0</v>
      </c>
      <c r="BF16" s="185"/>
      <c r="BG16" s="1103"/>
      <c r="BH16" s="1108">
        <v>1632</v>
      </c>
      <c r="BI16" s="1108">
        <v>257</v>
      </c>
      <c r="BJ16" s="1101"/>
      <c r="BK16" s="185">
        <v>1482</v>
      </c>
      <c r="BL16" s="185">
        <v>2000</v>
      </c>
      <c r="BM16" s="1101"/>
      <c r="BN16" s="1104">
        <v>7000</v>
      </c>
      <c r="BO16" s="1105"/>
      <c r="BP16" s="185"/>
      <c r="BQ16" s="185"/>
      <c r="BR16" s="1101"/>
      <c r="BS16" s="185">
        <v>5</v>
      </c>
      <c r="BT16" s="1101">
        <v>5</v>
      </c>
      <c r="BV16" s="992" t="s">
        <v>594</v>
      </c>
    </row>
    <row r="17" spans="1:74" ht="15" x14ac:dyDescent="0.25">
      <c r="A17" s="191" t="s">
        <v>44</v>
      </c>
      <c r="B17" s="192">
        <v>2015</v>
      </c>
      <c r="C17" s="181">
        <v>5.3712544619934945</v>
      </c>
      <c r="D17" s="181">
        <v>0</v>
      </c>
      <c r="E17" s="181">
        <v>1.2365301367885386</v>
      </c>
      <c r="F17" s="181">
        <v>9</v>
      </c>
      <c r="G17" s="182">
        <v>0</v>
      </c>
      <c r="H17" s="181">
        <v>9</v>
      </c>
      <c r="I17" s="181">
        <v>4</v>
      </c>
      <c r="J17" s="181">
        <v>2</v>
      </c>
      <c r="K17" s="968"/>
      <c r="L17" s="181">
        <v>0</v>
      </c>
      <c r="M17" s="183">
        <v>0</v>
      </c>
      <c r="N17" s="184"/>
      <c r="O17" s="185"/>
      <c r="P17" s="185"/>
      <c r="Q17" s="193"/>
      <c r="R17" s="186">
        <f t="shared" si="1"/>
        <v>1.5039512493581786</v>
      </c>
      <c r="S17" s="186">
        <f t="shared" si="2"/>
        <v>0</v>
      </c>
      <c r="T17" s="186">
        <f t="shared" si="3"/>
        <v>6.1826506839426934E-2</v>
      </c>
      <c r="U17" s="186">
        <f t="shared" si="4"/>
        <v>1.08</v>
      </c>
      <c r="V17" s="186">
        <f t="shared" si="5"/>
        <v>0</v>
      </c>
      <c r="W17" s="186">
        <f t="shared" si="6"/>
        <v>0.9</v>
      </c>
      <c r="X17" s="186">
        <f t="shared" si="7"/>
        <v>0.32</v>
      </c>
      <c r="Y17" s="186">
        <f t="shared" si="8"/>
        <v>0.16</v>
      </c>
      <c r="Z17" s="187">
        <f t="shared" si="9"/>
        <v>0</v>
      </c>
      <c r="AA17" s="186">
        <f t="shared" si="10"/>
        <v>0</v>
      </c>
      <c r="AB17" s="603">
        <f t="shared" si="11"/>
        <v>0</v>
      </c>
      <c r="AC17" s="612">
        <f t="shared" si="12"/>
        <v>4.0257777561976056</v>
      </c>
      <c r="AD17" s="613">
        <f t="shared" si="13"/>
        <v>9</v>
      </c>
      <c r="AE17" s="188"/>
      <c r="AF17" s="192">
        <v>2015</v>
      </c>
      <c r="AG17" s="1028" t="s">
        <v>575</v>
      </c>
      <c r="AH17" s="193"/>
      <c r="AI17" s="1112"/>
      <c r="AJ17" s="199"/>
      <c r="AK17" s="1113"/>
      <c r="AL17" s="193"/>
      <c r="AM17" s="1101"/>
      <c r="AN17" s="185"/>
      <c r="AO17" s="1102"/>
      <c r="AP17" s="1094"/>
      <c r="AQ17" s="1094"/>
      <c r="AR17" s="1095"/>
      <c r="AS17" s="185"/>
      <c r="AT17" s="185"/>
      <c r="AU17" s="1101"/>
      <c r="AV17" s="185"/>
      <c r="AW17" s="185"/>
      <c r="AX17" s="1101"/>
      <c r="AY17" s="185"/>
      <c r="AZ17" s="185"/>
      <c r="BA17" s="1103"/>
      <c r="BB17" s="185"/>
      <c r="BC17" s="1101"/>
      <c r="BD17" s="185"/>
      <c r="BE17" s="1101"/>
      <c r="BF17" s="185"/>
      <c r="BG17" s="1103"/>
      <c r="BH17" s="185"/>
      <c r="BI17" s="185"/>
      <c r="BJ17" s="1101"/>
      <c r="BK17" s="185"/>
      <c r="BL17" s="185"/>
      <c r="BM17" s="1101"/>
      <c r="BN17" s="1104"/>
      <c r="BO17" s="1105"/>
      <c r="BP17" s="185"/>
      <c r="BQ17" s="185"/>
      <c r="BR17" s="1101"/>
      <c r="BS17" s="185"/>
      <c r="BT17" s="1101"/>
      <c r="BV17" s="991"/>
    </row>
    <row r="18" spans="1:74" ht="15" x14ac:dyDescent="0.25">
      <c r="A18" s="179" t="s">
        <v>18</v>
      </c>
      <c r="B18" s="180">
        <v>2007</v>
      </c>
      <c r="C18" s="181">
        <v>4.4404513640048862</v>
      </c>
      <c r="D18" s="181">
        <v>8.2172020098418379</v>
      </c>
      <c r="E18" s="181">
        <v>2.5</v>
      </c>
      <c r="F18" s="181">
        <v>1</v>
      </c>
      <c r="G18" s="190">
        <v>5</v>
      </c>
      <c r="H18" s="181">
        <v>0</v>
      </c>
      <c r="I18" s="181">
        <v>6</v>
      </c>
      <c r="J18" s="181">
        <v>3</v>
      </c>
      <c r="K18" s="968"/>
      <c r="L18" s="181">
        <v>10</v>
      </c>
      <c r="M18" s="183">
        <v>4</v>
      </c>
      <c r="N18" s="184"/>
      <c r="O18" s="185"/>
      <c r="P18" s="185"/>
      <c r="Q18" s="185"/>
      <c r="R18" s="186">
        <f t="shared" si="1"/>
        <v>1.2433263819213682</v>
      </c>
      <c r="S18" s="186">
        <f t="shared" si="2"/>
        <v>0.49303212059051027</v>
      </c>
      <c r="T18" s="186">
        <f t="shared" si="3"/>
        <v>0.125</v>
      </c>
      <c r="U18" s="186">
        <f t="shared" si="4"/>
        <v>0.12</v>
      </c>
      <c r="V18" s="186">
        <f t="shared" si="5"/>
        <v>0.05</v>
      </c>
      <c r="W18" s="186">
        <f t="shared" si="6"/>
        <v>0</v>
      </c>
      <c r="X18" s="186">
        <f t="shared" si="7"/>
        <v>0.48</v>
      </c>
      <c r="Y18" s="186">
        <f t="shared" si="8"/>
        <v>0.24</v>
      </c>
      <c r="Z18" s="187">
        <f t="shared" si="9"/>
        <v>0</v>
      </c>
      <c r="AA18" s="186">
        <f t="shared" si="10"/>
        <v>0.5</v>
      </c>
      <c r="AB18" s="603">
        <f t="shared" si="11"/>
        <v>0.68</v>
      </c>
      <c r="AC18" s="612">
        <f t="shared" si="12"/>
        <v>3.9313585025118782</v>
      </c>
      <c r="AD18" s="613">
        <f t="shared" si="13"/>
        <v>10</v>
      </c>
      <c r="AE18" s="188"/>
      <c r="AF18" s="180">
        <v>2007</v>
      </c>
      <c r="AG18" s="1028" t="s">
        <v>264</v>
      </c>
      <c r="AH18" s="193"/>
      <c r="AI18" s="1088"/>
      <c r="AJ18" s="1116"/>
      <c r="AK18" s="1090"/>
      <c r="AL18" s="193"/>
      <c r="AM18" s="1101" t="s">
        <v>424</v>
      </c>
      <c r="AN18" s="1117"/>
      <c r="AO18" s="1102"/>
      <c r="AP18" s="1094">
        <f t="shared" si="14"/>
        <v>116758</v>
      </c>
      <c r="AQ18" s="1094">
        <f t="shared" si="15"/>
        <v>9107</v>
      </c>
      <c r="AR18" s="1095">
        <f t="shared" si="15"/>
        <v>1620</v>
      </c>
      <c r="AS18" s="185">
        <v>3318</v>
      </c>
      <c r="AT18" s="185">
        <v>0</v>
      </c>
      <c r="AU18" s="1101">
        <v>120</v>
      </c>
      <c r="AV18" s="185">
        <v>4340</v>
      </c>
      <c r="AW18" s="185">
        <v>0</v>
      </c>
      <c r="AX18" s="1101">
        <v>1500</v>
      </c>
      <c r="AY18" s="185"/>
      <c r="AZ18" s="185"/>
      <c r="BA18" s="1103"/>
      <c r="BB18" s="185">
        <v>15161</v>
      </c>
      <c r="BC18" s="1101">
        <v>0</v>
      </c>
      <c r="BD18" s="185">
        <v>4757</v>
      </c>
      <c r="BE18" s="1101">
        <v>0</v>
      </c>
      <c r="BF18" s="185"/>
      <c r="BG18" s="1103"/>
      <c r="BH18" s="1108">
        <v>2224</v>
      </c>
      <c r="BI18" s="1108">
        <v>1107</v>
      </c>
      <c r="BJ18" s="1101"/>
      <c r="BK18" s="185">
        <v>34100</v>
      </c>
      <c r="BL18" s="185">
        <v>8000</v>
      </c>
      <c r="BM18" s="1101"/>
      <c r="BN18" s="1104">
        <v>75000</v>
      </c>
      <c r="BO18" s="1105"/>
      <c r="BP18" s="185"/>
      <c r="BQ18" s="185"/>
      <c r="BR18" s="1101"/>
      <c r="BS18" s="185">
        <v>299</v>
      </c>
      <c r="BT18" s="1101">
        <v>299</v>
      </c>
      <c r="BV18" s="993"/>
    </row>
    <row r="19" spans="1:74" ht="15" x14ac:dyDescent="0.25">
      <c r="A19" s="179" t="s">
        <v>22</v>
      </c>
      <c r="B19" s="180">
        <v>2013</v>
      </c>
      <c r="C19" s="181">
        <v>6.2896445754387003</v>
      </c>
      <c r="D19" s="181">
        <v>7.8648049479864923</v>
      </c>
      <c r="E19" s="181">
        <v>2.5</v>
      </c>
      <c r="F19" s="181">
        <v>1</v>
      </c>
      <c r="G19" s="190">
        <v>4</v>
      </c>
      <c r="H19" s="181">
        <v>0</v>
      </c>
      <c r="I19" s="181">
        <v>4</v>
      </c>
      <c r="J19" s="181">
        <v>5</v>
      </c>
      <c r="K19" s="968"/>
      <c r="L19" s="181">
        <v>0</v>
      </c>
      <c r="M19" s="189">
        <v>4</v>
      </c>
      <c r="N19" s="184"/>
      <c r="O19" s="185"/>
      <c r="P19" s="185"/>
      <c r="Q19" s="185"/>
      <c r="R19" s="186">
        <f t="shared" si="1"/>
        <v>1.7611004811228363</v>
      </c>
      <c r="S19" s="186">
        <f t="shared" si="2"/>
        <v>0.47188829687918954</v>
      </c>
      <c r="T19" s="186">
        <f t="shared" si="3"/>
        <v>0.125</v>
      </c>
      <c r="U19" s="186">
        <f t="shared" si="4"/>
        <v>0.12</v>
      </c>
      <c r="V19" s="186">
        <f t="shared" si="5"/>
        <v>0.04</v>
      </c>
      <c r="W19" s="186">
        <f t="shared" si="6"/>
        <v>0</v>
      </c>
      <c r="X19" s="186">
        <f t="shared" si="7"/>
        <v>0.32</v>
      </c>
      <c r="Y19" s="186">
        <f t="shared" si="8"/>
        <v>0.4</v>
      </c>
      <c r="Z19" s="187">
        <f t="shared" si="9"/>
        <v>0</v>
      </c>
      <c r="AA19" s="186">
        <f t="shared" si="10"/>
        <v>0</v>
      </c>
      <c r="AB19" s="603">
        <f t="shared" si="11"/>
        <v>0.68</v>
      </c>
      <c r="AC19" s="612">
        <f t="shared" si="12"/>
        <v>3.9179887780020262</v>
      </c>
      <c r="AD19" s="613">
        <f t="shared" si="13"/>
        <v>11</v>
      </c>
      <c r="AE19" s="188"/>
      <c r="AF19" s="194" t="s">
        <v>168</v>
      </c>
      <c r="AG19" s="1028"/>
      <c r="AH19" s="193"/>
      <c r="AI19" s="1088"/>
      <c r="AJ19" s="1100"/>
      <c r="AK19" s="1090"/>
      <c r="AL19" s="193"/>
      <c r="AM19" s="1101" t="s">
        <v>423</v>
      </c>
      <c r="AN19" s="185"/>
      <c r="AO19" s="1102"/>
      <c r="AP19" s="1094">
        <f t="shared" si="14"/>
        <v>36612</v>
      </c>
      <c r="AQ19" s="1094">
        <f t="shared" si="15"/>
        <v>0</v>
      </c>
      <c r="AR19" s="1095">
        <f t="shared" si="15"/>
        <v>0</v>
      </c>
      <c r="AS19" s="185">
        <v>1910</v>
      </c>
      <c r="AT19" s="185">
        <v>0</v>
      </c>
      <c r="AU19" s="1101"/>
      <c r="AV19" s="185">
        <v>2</v>
      </c>
      <c r="AW19" s="185">
        <v>0</v>
      </c>
      <c r="AX19" s="1101"/>
      <c r="AY19" s="185">
        <v>0</v>
      </c>
      <c r="AZ19" s="185">
        <v>0</v>
      </c>
      <c r="BA19" s="1103"/>
      <c r="BB19" s="185">
        <v>10107</v>
      </c>
      <c r="BC19" s="1101">
        <v>0</v>
      </c>
      <c r="BD19" s="185">
        <v>2</v>
      </c>
      <c r="BE19" s="1101">
        <v>0</v>
      </c>
      <c r="BF19" s="185">
        <v>563</v>
      </c>
      <c r="BG19" s="1103">
        <v>177</v>
      </c>
      <c r="BH19" s="185"/>
      <c r="BI19" s="185"/>
      <c r="BJ19" s="1101"/>
      <c r="BK19" s="185"/>
      <c r="BL19" s="185"/>
      <c r="BM19" s="1101"/>
      <c r="BN19" s="1104">
        <v>34700</v>
      </c>
      <c r="BO19" s="1105">
        <v>23</v>
      </c>
      <c r="BP19" s="185">
        <v>122</v>
      </c>
      <c r="BQ19" s="185">
        <v>0</v>
      </c>
      <c r="BR19" s="1101">
        <v>80</v>
      </c>
      <c r="BS19" s="185"/>
      <c r="BT19" s="1101"/>
      <c r="BV19" s="992" t="s">
        <v>554</v>
      </c>
    </row>
    <row r="20" spans="1:74" ht="15" x14ac:dyDescent="0.25">
      <c r="A20" s="179" t="s">
        <v>23</v>
      </c>
      <c r="B20" s="180"/>
      <c r="C20" s="181">
        <v>3.8635574332857772</v>
      </c>
      <c r="D20" s="181">
        <v>5.7033432616290192</v>
      </c>
      <c r="E20" s="181">
        <v>2</v>
      </c>
      <c r="F20" s="181">
        <v>3</v>
      </c>
      <c r="G20" s="190">
        <v>9</v>
      </c>
      <c r="H20" s="181">
        <v>0</v>
      </c>
      <c r="I20" s="181">
        <v>6</v>
      </c>
      <c r="J20" s="181">
        <v>9</v>
      </c>
      <c r="K20" s="968"/>
      <c r="L20" s="181">
        <v>0</v>
      </c>
      <c r="M20" s="189">
        <v>4</v>
      </c>
      <c r="N20" s="184"/>
      <c r="O20" s="185"/>
      <c r="P20" s="185"/>
      <c r="Q20" s="185"/>
      <c r="R20" s="186">
        <f t="shared" si="1"/>
        <v>1.0817960813200178</v>
      </c>
      <c r="S20" s="186">
        <f t="shared" si="2"/>
        <v>0.34220059569774114</v>
      </c>
      <c r="T20" s="186">
        <f t="shared" si="3"/>
        <v>0.1</v>
      </c>
      <c r="U20" s="186">
        <f t="shared" si="4"/>
        <v>0.36</v>
      </c>
      <c r="V20" s="186">
        <f t="shared" si="5"/>
        <v>0.09</v>
      </c>
      <c r="W20" s="186">
        <f t="shared" si="6"/>
        <v>0</v>
      </c>
      <c r="X20" s="186">
        <f t="shared" si="7"/>
        <v>0.48</v>
      </c>
      <c r="Y20" s="186">
        <f t="shared" si="8"/>
        <v>0.72</v>
      </c>
      <c r="Z20" s="187">
        <f t="shared" si="9"/>
        <v>0</v>
      </c>
      <c r="AA20" s="186">
        <f t="shared" si="10"/>
        <v>0</v>
      </c>
      <c r="AB20" s="603">
        <f t="shared" si="11"/>
        <v>0.68</v>
      </c>
      <c r="AC20" s="612">
        <f t="shared" si="12"/>
        <v>3.8539966770177592</v>
      </c>
      <c r="AD20" s="613">
        <f t="shared" si="13"/>
        <v>12</v>
      </c>
      <c r="AE20" s="188"/>
      <c r="AF20" s="180"/>
      <c r="AG20" s="1028"/>
      <c r="AH20" s="193"/>
      <c r="AI20" s="1118"/>
      <c r="AJ20" s="1115"/>
      <c r="AK20" s="1119"/>
      <c r="AL20" s="193"/>
      <c r="AM20" s="1101" t="s">
        <v>425</v>
      </c>
      <c r="AN20" s="185"/>
      <c r="AO20" s="1102"/>
      <c r="AP20" s="1094">
        <f t="shared" si="14"/>
        <v>13419</v>
      </c>
      <c r="AQ20" s="1094">
        <f t="shared" si="15"/>
        <v>2111</v>
      </c>
      <c r="AR20" s="1095">
        <f t="shared" si="15"/>
        <v>2335</v>
      </c>
      <c r="AS20" s="185">
        <v>407</v>
      </c>
      <c r="AT20" s="185">
        <v>0</v>
      </c>
      <c r="AU20" s="1101">
        <v>980</v>
      </c>
      <c r="AV20" s="185">
        <v>1465</v>
      </c>
      <c r="AW20" s="185">
        <v>138</v>
      </c>
      <c r="AX20" s="1101">
        <v>140</v>
      </c>
      <c r="AY20" s="185">
        <v>147</v>
      </c>
      <c r="AZ20" s="185">
        <v>0</v>
      </c>
      <c r="BA20" s="1107">
        <v>15</v>
      </c>
      <c r="BB20" s="185">
        <v>2580</v>
      </c>
      <c r="BC20" s="1101">
        <v>0</v>
      </c>
      <c r="BD20" s="185">
        <v>1908</v>
      </c>
      <c r="BE20" s="1101">
        <v>138</v>
      </c>
      <c r="BF20" s="185">
        <v>1141</v>
      </c>
      <c r="BG20" s="1103">
        <v>0</v>
      </c>
      <c r="BH20" s="1108">
        <v>3177</v>
      </c>
      <c r="BI20" s="1108">
        <v>1173</v>
      </c>
      <c r="BJ20" s="1101"/>
      <c r="BK20" s="185">
        <v>9000</v>
      </c>
      <c r="BL20" s="185">
        <v>800</v>
      </c>
      <c r="BM20" s="1101">
        <v>1200</v>
      </c>
      <c r="BN20" s="1104">
        <v>2400</v>
      </c>
      <c r="BO20" s="1105">
        <v>23</v>
      </c>
      <c r="BP20" s="185">
        <v>122</v>
      </c>
      <c r="BQ20" s="185">
        <v>0</v>
      </c>
      <c r="BR20" s="1101">
        <v>80</v>
      </c>
      <c r="BS20" s="185"/>
      <c r="BT20" s="1101"/>
      <c r="BV20" s="992" t="s">
        <v>555</v>
      </c>
    </row>
    <row r="21" spans="1:74" ht="15" x14ac:dyDescent="0.25">
      <c r="A21" s="191" t="s">
        <v>26</v>
      </c>
      <c r="B21" s="180">
        <v>2011</v>
      </c>
      <c r="C21" s="181">
        <v>1.189307241342707</v>
      </c>
      <c r="D21" s="181">
        <v>3.5251311694548519</v>
      </c>
      <c r="E21" s="181">
        <v>3.5580891252831286</v>
      </c>
      <c r="F21" s="181">
        <v>10</v>
      </c>
      <c r="G21" s="190">
        <v>7</v>
      </c>
      <c r="H21" s="181">
        <v>6</v>
      </c>
      <c r="I21" s="181">
        <v>8</v>
      </c>
      <c r="J21" s="181">
        <v>2</v>
      </c>
      <c r="K21" s="968"/>
      <c r="L21" s="181">
        <v>7</v>
      </c>
      <c r="M21" s="183">
        <v>0</v>
      </c>
      <c r="N21" s="184"/>
      <c r="O21" s="185"/>
      <c r="P21" s="185"/>
      <c r="Q21" s="193"/>
      <c r="R21" s="186">
        <f t="shared" si="1"/>
        <v>0.33300602757595799</v>
      </c>
      <c r="S21" s="186">
        <f t="shared" si="2"/>
        <v>0.21150787016729111</v>
      </c>
      <c r="T21" s="186">
        <f t="shared" si="3"/>
        <v>0.17790445626415644</v>
      </c>
      <c r="U21" s="186">
        <f t="shared" si="4"/>
        <v>1.2</v>
      </c>
      <c r="V21" s="186">
        <f t="shared" si="5"/>
        <v>7.0000000000000007E-2</v>
      </c>
      <c r="W21" s="186">
        <f t="shared" si="6"/>
        <v>0.60000000000000009</v>
      </c>
      <c r="X21" s="186">
        <f t="shared" si="7"/>
        <v>0.64</v>
      </c>
      <c r="Y21" s="186">
        <f t="shared" si="8"/>
        <v>0.16</v>
      </c>
      <c r="Z21" s="187">
        <f t="shared" si="9"/>
        <v>0</v>
      </c>
      <c r="AA21" s="186">
        <f t="shared" si="10"/>
        <v>0.35000000000000003</v>
      </c>
      <c r="AB21" s="603">
        <f t="shared" si="11"/>
        <v>0</v>
      </c>
      <c r="AC21" s="612">
        <f t="shared" si="12"/>
        <v>3.7424183540074063</v>
      </c>
      <c r="AD21" s="613">
        <f t="shared" si="13"/>
        <v>13</v>
      </c>
      <c r="AE21" s="188"/>
      <c r="AF21" s="180">
        <v>2011</v>
      </c>
      <c r="AG21" s="1028" t="s">
        <v>264</v>
      </c>
      <c r="AH21" s="193"/>
      <c r="AI21" s="1112"/>
      <c r="AJ21" s="199"/>
      <c r="AK21" s="1113"/>
      <c r="AL21" s="193"/>
      <c r="AM21" s="1101"/>
      <c r="AN21" s="185"/>
      <c r="AO21" s="1102"/>
      <c r="AP21" s="1094">
        <f t="shared" si="14"/>
        <v>673.4</v>
      </c>
      <c r="AQ21" s="1094">
        <f t="shared" si="15"/>
        <v>514</v>
      </c>
      <c r="AR21" s="1095">
        <f t="shared" si="15"/>
        <v>55</v>
      </c>
      <c r="AS21" s="185">
        <v>17</v>
      </c>
      <c r="AT21" s="185">
        <v>0</v>
      </c>
      <c r="AU21" s="1101"/>
      <c r="AV21" s="185">
        <v>155</v>
      </c>
      <c r="AW21" s="185">
        <v>125</v>
      </c>
      <c r="AX21" s="1101"/>
      <c r="AY21" s="185">
        <v>401</v>
      </c>
      <c r="AZ21" s="185">
        <v>362</v>
      </c>
      <c r="BA21" s="1107">
        <v>51</v>
      </c>
      <c r="BB21" s="185">
        <v>4541</v>
      </c>
      <c r="BC21" s="1101">
        <v>0</v>
      </c>
      <c r="BD21" s="185">
        <v>1361</v>
      </c>
      <c r="BE21" s="1101">
        <v>167</v>
      </c>
      <c r="BF21" s="185">
        <v>1841</v>
      </c>
      <c r="BG21" s="1103">
        <v>624</v>
      </c>
      <c r="BH21" s="185">
        <v>39</v>
      </c>
      <c r="BI21" s="185">
        <v>27</v>
      </c>
      <c r="BJ21" s="1101">
        <v>4</v>
      </c>
      <c r="BK21" s="185">
        <v>100.4</v>
      </c>
      <c r="BL21" s="185"/>
      <c r="BM21" s="1101"/>
      <c r="BN21" s="1104"/>
      <c r="BO21" s="1105">
        <v>135</v>
      </c>
      <c r="BP21" s="185">
        <v>423</v>
      </c>
      <c r="BQ21" s="185">
        <v>0</v>
      </c>
      <c r="BR21" s="1101">
        <v>423</v>
      </c>
      <c r="BS21" s="185"/>
      <c r="BT21" s="1101"/>
      <c r="BV21" s="992"/>
    </row>
    <row r="22" spans="1:74" ht="15" x14ac:dyDescent="0.25">
      <c r="A22" s="191" t="s">
        <v>16</v>
      </c>
      <c r="B22" s="192">
        <v>2015</v>
      </c>
      <c r="C22" s="181">
        <v>8.3015026106622472</v>
      </c>
      <c r="D22" s="181">
        <v>3.2399161642478873</v>
      </c>
      <c r="E22" s="181">
        <v>7.5253690601942687</v>
      </c>
      <c r="F22" s="181">
        <v>0</v>
      </c>
      <c r="G22" s="182">
        <v>0</v>
      </c>
      <c r="H22" s="181">
        <v>0</v>
      </c>
      <c r="I22" s="181">
        <v>3</v>
      </c>
      <c r="J22" s="181">
        <v>7</v>
      </c>
      <c r="K22" s="968"/>
      <c r="L22" s="181">
        <v>0</v>
      </c>
      <c r="M22" s="183">
        <v>0</v>
      </c>
      <c r="N22" s="184"/>
      <c r="O22" s="185"/>
      <c r="P22" s="185"/>
      <c r="Q22" s="185"/>
      <c r="R22" s="186">
        <f t="shared" si="1"/>
        <v>2.3244207309854295</v>
      </c>
      <c r="S22" s="186">
        <f t="shared" si="2"/>
        <v>0.19439496985487323</v>
      </c>
      <c r="T22" s="186">
        <f t="shared" si="3"/>
        <v>0.37626845300971345</v>
      </c>
      <c r="U22" s="186">
        <f t="shared" si="4"/>
        <v>0</v>
      </c>
      <c r="V22" s="186">
        <f t="shared" si="5"/>
        <v>0</v>
      </c>
      <c r="W22" s="186">
        <f t="shared" si="6"/>
        <v>0</v>
      </c>
      <c r="X22" s="186">
        <f t="shared" si="7"/>
        <v>0.24</v>
      </c>
      <c r="Y22" s="186">
        <f t="shared" si="8"/>
        <v>0.56000000000000005</v>
      </c>
      <c r="Z22" s="187">
        <f t="shared" si="9"/>
        <v>0</v>
      </c>
      <c r="AA22" s="186">
        <f t="shared" si="10"/>
        <v>0</v>
      </c>
      <c r="AB22" s="603">
        <f t="shared" si="11"/>
        <v>0</v>
      </c>
      <c r="AC22" s="612">
        <f t="shared" si="12"/>
        <v>3.6950841538500163</v>
      </c>
      <c r="AD22" s="613">
        <f t="shared" si="13"/>
        <v>14</v>
      </c>
      <c r="AE22" s="188"/>
      <c r="AF22" s="192">
        <v>2015</v>
      </c>
      <c r="AG22" s="1111"/>
      <c r="AH22" s="193" t="s">
        <v>167</v>
      </c>
      <c r="AI22" s="1112"/>
      <c r="AJ22" s="199"/>
      <c r="AK22" s="1113"/>
      <c r="AL22" s="193"/>
      <c r="AM22" s="1101"/>
      <c r="AN22" s="185"/>
      <c r="AO22" s="1102"/>
      <c r="AP22" s="1094"/>
      <c r="AQ22" s="1094"/>
      <c r="AR22" s="1095"/>
      <c r="AS22" s="185"/>
      <c r="AT22" s="185"/>
      <c r="AU22" s="1101"/>
      <c r="AV22" s="185"/>
      <c r="AW22" s="185"/>
      <c r="AX22" s="1101"/>
      <c r="AY22" s="185"/>
      <c r="AZ22" s="185"/>
      <c r="BA22" s="1103"/>
      <c r="BB22" s="185"/>
      <c r="BC22" s="1101"/>
      <c r="BD22" s="185"/>
      <c r="BE22" s="1101"/>
      <c r="BF22" s="185"/>
      <c r="BG22" s="1103"/>
      <c r="BH22" s="185"/>
      <c r="BI22" s="185"/>
      <c r="BJ22" s="1101"/>
      <c r="BK22" s="185"/>
      <c r="BL22" s="185"/>
      <c r="BM22" s="1101"/>
      <c r="BN22" s="1104"/>
      <c r="BO22" s="1105"/>
      <c r="BP22" s="185"/>
      <c r="BQ22" s="185"/>
      <c r="BR22" s="1101"/>
      <c r="BS22" s="185"/>
      <c r="BT22" s="1101"/>
      <c r="BV22" s="992"/>
    </row>
    <row r="23" spans="1:74" ht="15" x14ac:dyDescent="0.25">
      <c r="A23" s="200" t="s">
        <v>21</v>
      </c>
      <c r="B23" s="180">
        <v>2007</v>
      </c>
      <c r="C23" s="181">
        <v>6.7701114631754429</v>
      </c>
      <c r="D23" s="181">
        <v>0</v>
      </c>
      <c r="E23" s="181">
        <v>4.4705444218896897</v>
      </c>
      <c r="F23" s="181">
        <v>1</v>
      </c>
      <c r="G23" s="182">
        <v>0</v>
      </c>
      <c r="H23" s="181">
        <v>0</v>
      </c>
      <c r="I23" s="181">
        <v>2</v>
      </c>
      <c r="J23" s="181">
        <v>3</v>
      </c>
      <c r="K23" s="968"/>
      <c r="L23" s="181">
        <v>0</v>
      </c>
      <c r="M23" s="183">
        <v>6</v>
      </c>
      <c r="N23" s="184"/>
      <c r="O23" s="185"/>
      <c r="P23" s="185"/>
      <c r="Q23" s="185"/>
      <c r="R23" s="186">
        <f t="shared" si="1"/>
        <v>1.8956312096891241</v>
      </c>
      <c r="S23" s="186">
        <f t="shared" si="2"/>
        <v>0</v>
      </c>
      <c r="T23" s="186">
        <f t="shared" si="3"/>
        <v>0.2235272210944845</v>
      </c>
      <c r="U23" s="186">
        <f t="shared" si="4"/>
        <v>0.12</v>
      </c>
      <c r="V23" s="186">
        <f t="shared" si="5"/>
        <v>0</v>
      </c>
      <c r="W23" s="186">
        <f t="shared" si="6"/>
        <v>0</v>
      </c>
      <c r="X23" s="186">
        <f t="shared" si="7"/>
        <v>0.16</v>
      </c>
      <c r="Y23" s="186">
        <f t="shared" si="8"/>
        <v>0.24</v>
      </c>
      <c r="Z23" s="187">
        <f t="shared" si="9"/>
        <v>0</v>
      </c>
      <c r="AA23" s="186">
        <f t="shared" si="10"/>
        <v>0</v>
      </c>
      <c r="AB23" s="603">
        <f t="shared" si="11"/>
        <v>1.02</v>
      </c>
      <c r="AC23" s="612">
        <f t="shared" si="12"/>
        <v>3.6591584307836089</v>
      </c>
      <c r="AD23" s="613">
        <f t="shared" si="13"/>
        <v>15</v>
      </c>
      <c r="AE23" s="188"/>
      <c r="AF23" s="180">
        <v>2007</v>
      </c>
      <c r="AG23" s="1120">
        <v>2019</v>
      </c>
      <c r="AH23" s="193"/>
      <c r="AI23" s="1088"/>
      <c r="AJ23" s="1100"/>
      <c r="AK23" s="1106"/>
      <c r="AL23" s="193"/>
      <c r="AM23" s="1101"/>
      <c r="AN23" s="185"/>
      <c r="AO23" s="1102"/>
      <c r="AP23" s="1094">
        <f t="shared" si="14"/>
        <v>19939</v>
      </c>
      <c r="AQ23" s="1094">
        <f t="shared" si="15"/>
        <v>0</v>
      </c>
      <c r="AR23" s="1095">
        <f t="shared" si="15"/>
        <v>709</v>
      </c>
      <c r="AS23" s="185">
        <v>5443</v>
      </c>
      <c r="AT23" s="185">
        <v>0</v>
      </c>
      <c r="AU23" s="1101"/>
      <c r="AV23" s="185">
        <v>9462</v>
      </c>
      <c r="AW23" s="185">
        <v>0</v>
      </c>
      <c r="AX23" s="1101"/>
      <c r="AY23" s="185">
        <v>5034</v>
      </c>
      <c r="AZ23" s="185">
        <v>0</v>
      </c>
      <c r="BA23" s="1107">
        <v>709</v>
      </c>
      <c r="BB23" s="185">
        <v>5443</v>
      </c>
      <c r="BC23" s="1101">
        <v>0</v>
      </c>
      <c r="BD23" s="185">
        <v>11294</v>
      </c>
      <c r="BE23" s="1101">
        <v>0</v>
      </c>
      <c r="BF23" s="185">
        <v>5034</v>
      </c>
      <c r="BG23" s="1103">
        <v>0</v>
      </c>
      <c r="BH23" s="185"/>
      <c r="BI23" s="185"/>
      <c r="BJ23" s="1101"/>
      <c r="BK23" s="185"/>
      <c r="BL23" s="185"/>
      <c r="BM23" s="1101"/>
      <c r="BN23" s="1104"/>
      <c r="BO23" s="1105">
        <v>3799</v>
      </c>
      <c r="BP23" s="185">
        <v>25123</v>
      </c>
      <c r="BQ23" s="185">
        <v>0</v>
      </c>
      <c r="BR23" s="1101">
        <v>797</v>
      </c>
      <c r="BS23" s="185"/>
      <c r="BT23" s="1101"/>
      <c r="BV23" s="992"/>
    </row>
    <row r="24" spans="1:74" ht="15" x14ac:dyDescent="0.25">
      <c r="A24" s="179" t="s">
        <v>42</v>
      </c>
      <c r="B24" s="180"/>
      <c r="C24" s="181">
        <v>3.971903121379988</v>
      </c>
      <c r="D24" s="181">
        <v>0</v>
      </c>
      <c r="E24" s="181">
        <v>4.3237754676581321</v>
      </c>
      <c r="F24" s="181">
        <v>3</v>
      </c>
      <c r="G24" s="182">
        <v>0</v>
      </c>
      <c r="H24" s="181">
        <v>0</v>
      </c>
      <c r="I24" s="181">
        <v>6</v>
      </c>
      <c r="J24" s="181">
        <v>10</v>
      </c>
      <c r="K24" s="968"/>
      <c r="L24" s="181">
        <v>0</v>
      </c>
      <c r="M24" s="189">
        <v>4</v>
      </c>
      <c r="N24" s="184"/>
      <c r="O24" s="185"/>
      <c r="P24" s="185"/>
      <c r="Q24" s="185"/>
      <c r="R24" s="186">
        <f t="shared" si="1"/>
        <v>1.1121328739863967</v>
      </c>
      <c r="S24" s="186">
        <f t="shared" si="2"/>
        <v>0</v>
      </c>
      <c r="T24" s="186">
        <f t="shared" si="3"/>
        <v>0.21618877338290662</v>
      </c>
      <c r="U24" s="186">
        <f t="shared" si="4"/>
        <v>0.36</v>
      </c>
      <c r="V24" s="186">
        <f t="shared" si="5"/>
        <v>0</v>
      </c>
      <c r="W24" s="186">
        <f t="shared" si="6"/>
        <v>0</v>
      </c>
      <c r="X24" s="186">
        <f t="shared" si="7"/>
        <v>0.48</v>
      </c>
      <c r="Y24" s="186">
        <f t="shared" si="8"/>
        <v>0.8</v>
      </c>
      <c r="Z24" s="187">
        <f t="shared" si="9"/>
        <v>0</v>
      </c>
      <c r="AA24" s="186">
        <f t="shared" si="10"/>
        <v>0</v>
      </c>
      <c r="AB24" s="603">
        <f t="shared" si="11"/>
        <v>0.68</v>
      </c>
      <c r="AC24" s="612">
        <f t="shared" si="12"/>
        <v>3.6483216473693036</v>
      </c>
      <c r="AD24" s="613">
        <f t="shared" si="13"/>
        <v>16</v>
      </c>
      <c r="AE24" s="188"/>
      <c r="AF24" s="180"/>
      <c r="AG24" s="1111"/>
      <c r="AH24" s="193"/>
      <c r="AI24" s="1121"/>
      <c r="AJ24" s="1100"/>
      <c r="AK24" s="1122" t="s">
        <v>167</v>
      </c>
      <c r="AL24" s="193"/>
      <c r="AM24" s="1101"/>
      <c r="AN24" s="185"/>
      <c r="AO24" s="1102"/>
      <c r="AP24" s="1094">
        <f t="shared" si="14"/>
        <v>3127</v>
      </c>
      <c r="AQ24" s="1094">
        <f t="shared" si="15"/>
        <v>19</v>
      </c>
      <c r="AR24" s="1095">
        <f t="shared" si="15"/>
        <v>0</v>
      </c>
      <c r="AS24" s="185">
        <v>31</v>
      </c>
      <c r="AT24" s="185">
        <v>0</v>
      </c>
      <c r="AU24" s="1101"/>
      <c r="AV24" s="185">
        <v>1531</v>
      </c>
      <c r="AW24" s="185">
        <v>19</v>
      </c>
      <c r="AX24" s="1101"/>
      <c r="AY24" s="185">
        <v>1565</v>
      </c>
      <c r="AZ24" s="185">
        <v>0</v>
      </c>
      <c r="BA24" s="1103"/>
      <c r="BB24" s="185">
        <v>39</v>
      </c>
      <c r="BC24" s="1101">
        <v>0</v>
      </c>
      <c r="BD24" s="185">
        <v>1627</v>
      </c>
      <c r="BE24" s="1101">
        <v>20</v>
      </c>
      <c r="BF24" s="185">
        <v>2424</v>
      </c>
      <c r="BG24" s="1103">
        <v>0</v>
      </c>
      <c r="BH24" s="185"/>
      <c r="BI24" s="185"/>
      <c r="BJ24" s="1101"/>
      <c r="BK24" s="185"/>
      <c r="BL24" s="185"/>
      <c r="BM24" s="1101"/>
      <c r="BN24" s="1104"/>
      <c r="BO24" s="1105">
        <v>7</v>
      </c>
      <c r="BP24" s="185">
        <v>19</v>
      </c>
      <c r="BQ24" s="185">
        <v>0</v>
      </c>
      <c r="BR24" s="1101">
        <v>16</v>
      </c>
      <c r="BS24" s="185"/>
      <c r="BT24" s="1101"/>
      <c r="BV24" s="992"/>
    </row>
    <row r="25" spans="1:74" ht="15" x14ac:dyDescent="0.25">
      <c r="A25" s="179" t="s">
        <v>32</v>
      </c>
      <c r="B25" s="180"/>
      <c r="C25" s="181">
        <v>5.7063866747809513</v>
      </c>
      <c r="D25" s="181">
        <v>5.9230829614350569</v>
      </c>
      <c r="E25" s="181">
        <v>0</v>
      </c>
      <c r="F25" s="181">
        <v>2</v>
      </c>
      <c r="G25" s="190">
        <v>10</v>
      </c>
      <c r="H25" s="181">
        <v>0</v>
      </c>
      <c r="I25" s="181">
        <v>3</v>
      </c>
      <c r="J25" s="181">
        <v>5</v>
      </c>
      <c r="K25" s="968"/>
      <c r="L25" s="181">
        <v>0</v>
      </c>
      <c r="M25" s="189">
        <v>4</v>
      </c>
      <c r="N25" s="184"/>
      <c r="O25" s="185"/>
      <c r="P25" s="185"/>
      <c r="Q25" s="185"/>
      <c r="R25" s="186">
        <f t="shared" si="1"/>
        <v>1.5977882689386664</v>
      </c>
      <c r="S25" s="186">
        <f t="shared" si="2"/>
        <v>0.35538497768610339</v>
      </c>
      <c r="T25" s="186">
        <f t="shared" si="3"/>
        <v>0</v>
      </c>
      <c r="U25" s="186">
        <f t="shared" si="4"/>
        <v>0.24</v>
      </c>
      <c r="V25" s="186">
        <f t="shared" si="5"/>
        <v>0.1</v>
      </c>
      <c r="W25" s="186">
        <f t="shared" si="6"/>
        <v>0</v>
      </c>
      <c r="X25" s="186">
        <f t="shared" si="7"/>
        <v>0.24</v>
      </c>
      <c r="Y25" s="186">
        <f t="shared" si="8"/>
        <v>0.4</v>
      </c>
      <c r="Z25" s="187">
        <f t="shared" si="9"/>
        <v>0</v>
      </c>
      <c r="AA25" s="186">
        <f t="shared" si="10"/>
        <v>0</v>
      </c>
      <c r="AB25" s="603">
        <f t="shared" si="11"/>
        <v>0.68</v>
      </c>
      <c r="AC25" s="612">
        <f t="shared" si="12"/>
        <v>3.6131732466247701</v>
      </c>
      <c r="AD25" s="613">
        <f t="shared" si="13"/>
        <v>17</v>
      </c>
      <c r="AE25" s="188"/>
      <c r="AF25" s="180"/>
      <c r="AG25" s="1111"/>
      <c r="AH25" s="193"/>
      <c r="AI25" s="1088"/>
      <c r="AJ25" s="1100"/>
      <c r="AK25" s="1122" t="s">
        <v>167</v>
      </c>
      <c r="AL25" s="193"/>
      <c r="AM25" s="1101" t="s">
        <v>423</v>
      </c>
      <c r="AN25" s="185"/>
      <c r="AO25" s="1102"/>
      <c r="AP25" s="1094">
        <f t="shared" si="14"/>
        <v>9115</v>
      </c>
      <c r="AQ25" s="1094">
        <f t="shared" si="15"/>
        <v>0</v>
      </c>
      <c r="AR25" s="1095">
        <f t="shared" si="15"/>
        <v>0</v>
      </c>
      <c r="AS25" s="185">
        <v>3686</v>
      </c>
      <c r="AT25" s="185">
        <v>0</v>
      </c>
      <c r="AU25" s="1101"/>
      <c r="AV25" s="185">
        <v>29</v>
      </c>
      <c r="AW25" s="185">
        <v>0</v>
      </c>
      <c r="AX25" s="1101"/>
      <c r="AY25" s="185"/>
      <c r="AZ25" s="185"/>
      <c r="BA25" s="1103"/>
      <c r="BB25" s="185">
        <v>11448</v>
      </c>
      <c r="BC25" s="1101">
        <v>0</v>
      </c>
      <c r="BD25" s="185">
        <v>33</v>
      </c>
      <c r="BE25" s="1101">
        <v>0</v>
      </c>
      <c r="BF25" s="185"/>
      <c r="BG25" s="1103"/>
      <c r="BH25" s="185"/>
      <c r="BI25" s="185"/>
      <c r="BJ25" s="1101"/>
      <c r="BK25" s="185"/>
      <c r="BL25" s="185"/>
      <c r="BM25" s="1101"/>
      <c r="BN25" s="1104">
        <v>5400</v>
      </c>
      <c r="BO25" s="1105"/>
      <c r="BP25" s="185"/>
      <c r="BQ25" s="185"/>
      <c r="BR25" s="1101"/>
      <c r="BS25" s="185"/>
      <c r="BT25" s="1101"/>
      <c r="BV25" s="992" t="s">
        <v>552</v>
      </c>
    </row>
    <row r="26" spans="1:74" ht="15" x14ac:dyDescent="0.25">
      <c r="A26" s="191" t="s">
        <v>305</v>
      </c>
      <c r="B26" s="180"/>
      <c r="C26" s="181">
        <v>5.9830233212223973</v>
      </c>
      <c r="D26" s="181">
        <v>2.9111643804722434</v>
      </c>
      <c r="E26" s="181">
        <v>8.5400761436167301</v>
      </c>
      <c r="F26" s="181">
        <v>2</v>
      </c>
      <c r="G26" s="182">
        <v>0</v>
      </c>
      <c r="H26" s="181">
        <v>0</v>
      </c>
      <c r="I26" s="181">
        <v>3</v>
      </c>
      <c r="J26" s="181">
        <v>2</v>
      </c>
      <c r="K26" s="968"/>
      <c r="L26" s="181">
        <v>0</v>
      </c>
      <c r="M26" s="189">
        <v>4</v>
      </c>
      <c r="N26" s="184"/>
      <c r="O26" s="185"/>
      <c r="P26" s="185"/>
      <c r="Q26" s="185"/>
      <c r="R26" s="186">
        <f t="shared" si="1"/>
        <v>1.6752465299422714</v>
      </c>
      <c r="S26" s="186">
        <f t="shared" si="2"/>
        <v>0.1746698628283346</v>
      </c>
      <c r="T26" s="186">
        <f t="shared" si="3"/>
        <v>0.42700380718083653</v>
      </c>
      <c r="U26" s="186">
        <f t="shared" si="4"/>
        <v>0.24</v>
      </c>
      <c r="V26" s="186">
        <f t="shared" si="5"/>
        <v>0</v>
      </c>
      <c r="W26" s="186">
        <f t="shared" si="6"/>
        <v>0</v>
      </c>
      <c r="X26" s="186">
        <f t="shared" si="7"/>
        <v>0.24</v>
      </c>
      <c r="Y26" s="186">
        <f t="shared" si="8"/>
        <v>0.16</v>
      </c>
      <c r="Z26" s="187">
        <f t="shared" si="9"/>
        <v>0</v>
      </c>
      <c r="AA26" s="186">
        <f t="shared" si="10"/>
        <v>0</v>
      </c>
      <c r="AB26" s="603">
        <f t="shared" si="11"/>
        <v>0.68</v>
      </c>
      <c r="AC26" s="612">
        <f t="shared" si="12"/>
        <v>3.5969201999514433</v>
      </c>
      <c r="AD26" s="613">
        <f t="shared" si="13"/>
        <v>18</v>
      </c>
      <c r="AE26" s="188"/>
      <c r="AF26" s="180"/>
      <c r="AG26" s="1028"/>
      <c r="AH26" s="193"/>
      <c r="AI26" s="1088"/>
      <c r="AJ26" s="1115"/>
      <c r="AK26" s="1119"/>
      <c r="AL26" s="193"/>
      <c r="AM26" s="1101"/>
      <c r="AN26" s="185"/>
      <c r="AO26" s="1102"/>
      <c r="AP26" s="1094">
        <f t="shared" si="14"/>
        <v>12965</v>
      </c>
      <c r="AQ26" s="1094">
        <f t="shared" si="15"/>
        <v>0</v>
      </c>
      <c r="AR26" s="1095">
        <f t="shared" si="15"/>
        <v>100</v>
      </c>
      <c r="AS26" s="185"/>
      <c r="AT26" s="185"/>
      <c r="AU26" s="1101"/>
      <c r="AV26" s="185">
        <v>2030</v>
      </c>
      <c r="AW26" s="185">
        <v>0</v>
      </c>
      <c r="AX26" s="1101"/>
      <c r="AY26" s="185">
        <v>10935</v>
      </c>
      <c r="AZ26" s="185">
        <v>0</v>
      </c>
      <c r="BA26" s="1107">
        <v>100</v>
      </c>
      <c r="BB26" s="185"/>
      <c r="BC26" s="1101"/>
      <c r="BD26" s="185">
        <v>2030</v>
      </c>
      <c r="BE26" s="1101">
        <v>0</v>
      </c>
      <c r="BF26" s="185">
        <v>94894</v>
      </c>
      <c r="BG26" s="1103">
        <v>1723</v>
      </c>
      <c r="BH26" s="185">
        <v>240</v>
      </c>
      <c r="BI26" s="185"/>
      <c r="BJ26" s="1101"/>
      <c r="BK26" s="185"/>
      <c r="BL26" s="185"/>
      <c r="BM26" s="1101"/>
      <c r="BN26" s="1104"/>
      <c r="BO26" s="1105">
        <v>329</v>
      </c>
      <c r="BP26" s="185">
        <v>2669</v>
      </c>
      <c r="BQ26" s="185">
        <v>0</v>
      </c>
      <c r="BR26" s="1101">
        <v>460</v>
      </c>
      <c r="BS26" s="185"/>
      <c r="BT26" s="1101"/>
      <c r="BV26" s="992"/>
    </row>
    <row r="27" spans="1:74" ht="15" x14ac:dyDescent="0.25">
      <c r="A27" s="179" t="s">
        <v>39</v>
      </c>
      <c r="B27" s="180"/>
      <c r="C27" s="181">
        <v>5.9065188714526755</v>
      </c>
      <c r="D27" s="181">
        <v>5.7498484267575023</v>
      </c>
      <c r="E27" s="181">
        <v>0</v>
      </c>
      <c r="F27" s="181">
        <v>2</v>
      </c>
      <c r="G27" s="190">
        <v>6</v>
      </c>
      <c r="H27" s="181">
        <v>0</v>
      </c>
      <c r="I27" s="181">
        <v>4</v>
      </c>
      <c r="J27" s="181">
        <v>3</v>
      </c>
      <c r="K27" s="968"/>
      <c r="L27" s="181">
        <v>0</v>
      </c>
      <c r="M27" s="189">
        <v>4</v>
      </c>
      <c r="N27" s="184"/>
      <c r="O27" s="185"/>
      <c r="P27" s="185"/>
      <c r="Q27" s="185"/>
      <c r="R27" s="186">
        <f t="shared" si="1"/>
        <v>1.6538252840067493</v>
      </c>
      <c r="S27" s="186">
        <f t="shared" si="2"/>
        <v>0.34499090560545015</v>
      </c>
      <c r="T27" s="186">
        <f t="shared" si="3"/>
        <v>0</v>
      </c>
      <c r="U27" s="186">
        <f t="shared" si="4"/>
        <v>0.24</v>
      </c>
      <c r="V27" s="186">
        <f t="shared" si="5"/>
        <v>0.06</v>
      </c>
      <c r="W27" s="186">
        <f t="shared" si="6"/>
        <v>0</v>
      </c>
      <c r="X27" s="186">
        <f t="shared" si="7"/>
        <v>0.32</v>
      </c>
      <c r="Y27" s="186">
        <f t="shared" si="8"/>
        <v>0.24</v>
      </c>
      <c r="Z27" s="187">
        <f t="shared" si="9"/>
        <v>0</v>
      </c>
      <c r="AA27" s="186">
        <f t="shared" si="10"/>
        <v>0</v>
      </c>
      <c r="AB27" s="603">
        <f t="shared" si="11"/>
        <v>0.68</v>
      </c>
      <c r="AC27" s="612">
        <f t="shared" si="12"/>
        <v>3.5388161896121999</v>
      </c>
      <c r="AD27" s="613">
        <f t="shared" si="13"/>
        <v>19</v>
      </c>
      <c r="AE27" s="188"/>
      <c r="AF27" s="180"/>
      <c r="AG27" s="1111"/>
      <c r="AH27" s="193"/>
      <c r="AI27" s="1118"/>
      <c r="AJ27" s="1100"/>
      <c r="AK27" s="1122" t="s">
        <v>167</v>
      </c>
      <c r="AL27" s="193"/>
      <c r="AM27" s="1101" t="s">
        <v>423</v>
      </c>
      <c r="AN27" s="185"/>
      <c r="AO27" s="1102"/>
      <c r="AP27" s="1094">
        <f t="shared" si="14"/>
        <v>5775</v>
      </c>
      <c r="AQ27" s="1094">
        <f t="shared" si="15"/>
        <v>0</v>
      </c>
      <c r="AR27" s="1095">
        <f t="shared" si="15"/>
        <v>0</v>
      </c>
      <c r="AS27" s="185">
        <v>2221</v>
      </c>
      <c r="AT27" s="185">
        <v>0</v>
      </c>
      <c r="AU27" s="1101"/>
      <c r="AV27" s="185">
        <v>554</v>
      </c>
      <c r="AW27" s="185">
        <v>0</v>
      </c>
      <c r="AX27" s="1101"/>
      <c r="AY27" s="185"/>
      <c r="AZ27" s="185"/>
      <c r="BA27" s="1103"/>
      <c r="BB27" s="185">
        <v>5596</v>
      </c>
      <c r="BC27" s="1101">
        <v>0</v>
      </c>
      <c r="BD27" s="185">
        <v>796</v>
      </c>
      <c r="BE27" s="1101">
        <v>0</v>
      </c>
      <c r="BF27" s="185"/>
      <c r="BG27" s="1103"/>
      <c r="BH27" s="185"/>
      <c r="BI27" s="185"/>
      <c r="BJ27" s="1101"/>
      <c r="BK27" s="185"/>
      <c r="BL27" s="185"/>
      <c r="BM27" s="1101"/>
      <c r="BN27" s="1104">
        <v>3000</v>
      </c>
      <c r="BO27" s="1105"/>
      <c r="BP27" s="185"/>
      <c r="BQ27" s="185"/>
      <c r="BR27" s="1101"/>
      <c r="BS27" s="185"/>
      <c r="BT27" s="1101"/>
      <c r="BV27" s="992" t="s">
        <v>552</v>
      </c>
    </row>
    <row r="28" spans="1:74" ht="15" x14ac:dyDescent="0.25">
      <c r="A28" s="191" t="s">
        <v>52</v>
      </c>
      <c r="B28" s="180">
        <v>2011</v>
      </c>
      <c r="C28" s="181">
        <v>4.6122909730916248</v>
      </c>
      <c r="D28" s="181">
        <v>0</v>
      </c>
      <c r="E28" s="181">
        <v>2.8947642285937993</v>
      </c>
      <c r="F28" s="181">
        <v>6</v>
      </c>
      <c r="G28" s="182">
        <v>0</v>
      </c>
      <c r="H28" s="181">
        <v>6</v>
      </c>
      <c r="I28" s="181">
        <v>8</v>
      </c>
      <c r="J28" s="181">
        <v>1</v>
      </c>
      <c r="K28" s="968"/>
      <c r="L28" s="181">
        <v>0</v>
      </c>
      <c r="M28" s="183">
        <v>0</v>
      </c>
      <c r="N28" s="184"/>
      <c r="O28" s="185"/>
      <c r="P28" s="185"/>
      <c r="Q28" s="193"/>
      <c r="R28" s="186">
        <f t="shared" si="1"/>
        <v>1.2914414724656551</v>
      </c>
      <c r="S28" s="186">
        <f t="shared" si="2"/>
        <v>0</v>
      </c>
      <c r="T28" s="186">
        <f t="shared" si="3"/>
        <v>0.14473821142968998</v>
      </c>
      <c r="U28" s="186">
        <f t="shared" si="4"/>
        <v>0.72</v>
      </c>
      <c r="V28" s="186">
        <f t="shared" si="5"/>
        <v>0</v>
      </c>
      <c r="W28" s="186">
        <f t="shared" si="6"/>
        <v>0.60000000000000009</v>
      </c>
      <c r="X28" s="186">
        <f t="shared" si="7"/>
        <v>0.64</v>
      </c>
      <c r="Y28" s="186">
        <f t="shared" si="8"/>
        <v>0.08</v>
      </c>
      <c r="Z28" s="187">
        <f t="shared" si="9"/>
        <v>0</v>
      </c>
      <c r="AA28" s="186">
        <f t="shared" si="10"/>
        <v>0</v>
      </c>
      <c r="AB28" s="603">
        <f t="shared" si="11"/>
        <v>0</v>
      </c>
      <c r="AC28" s="612">
        <f t="shared" si="12"/>
        <v>3.4761796838953454</v>
      </c>
      <c r="AD28" s="613">
        <f t="shared" si="13"/>
        <v>20</v>
      </c>
      <c r="AE28" s="188"/>
      <c r="AF28" s="180">
        <v>2011</v>
      </c>
      <c r="AG28" s="1126"/>
      <c r="AH28" s="1127"/>
      <c r="AI28" s="1128"/>
      <c r="AJ28" s="1129"/>
      <c r="AK28" s="1130"/>
      <c r="AL28" s="1127"/>
      <c r="AM28" s="1131"/>
      <c r="AN28" s="1123"/>
      <c r="AO28" s="1132"/>
      <c r="AP28" s="1094">
        <f t="shared" si="14"/>
        <v>27569</v>
      </c>
      <c r="AQ28" s="1094">
        <f t="shared" si="15"/>
        <v>13330</v>
      </c>
      <c r="AR28" s="1095">
        <f t="shared" si="15"/>
        <v>4450</v>
      </c>
      <c r="AS28" s="185"/>
      <c r="AT28" s="185"/>
      <c r="AU28" s="1101"/>
      <c r="AV28" s="185">
        <v>19343</v>
      </c>
      <c r="AW28" s="185">
        <v>8400</v>
      </c>
      <c r="AX28" s="1101">
        <v>4000</v>
      </c>
      <c r="AY28" s="185">
        <v>8226</v>
      </c>
      <c r="AZ28" s="185">
        <v>4930</v>
      </c>
      <c r="BA28" s="1107">
        <v>450</v>
      </c>
      <c r="BB28" s="185"/>
      <c r="BC28" s="1101"/>
      <c r="BD28" s="185">
        <v>56270</v>
      </c>
      <c r="BE28" s="1101">
        <v>24560</v>
      </c>
      <c r="BF28" s="185">
        <v>62667</v>
      </c>
      <c r="BG28" s="1103">
        <v>31923</v>
      </c>
      <c r="BH28" s="185"/>
      <c r="BI28" s="185"/>
      <c r="BJ28" s="1101"/>
      <c r="BK28" s="185"/>
      <c r="BL28" s="185"/>
      <c r="BM28" s="1101"/>
      <c r="BN28" s="1104"/>
      <c r="BO28" s="1105">
        <v>448</v>
      </c>
      <c r="BP28" s="185">
        <v>7817</v>
      </c>
      <c r="BQ28" s="185">
        <v>3513</v>
      </c>
      <c r="BR28" s="1101">
        <v>4220</v>
      </c>
      <c r="BS28" s="185"/>
      <c r="BT28" s="1101"/>
      <c r="BV28" s="992"/>
    </row>
    <row r="29" spans="1:74" ht="15" x14ac:dyDescent="0.25">
      <c r="A29" s="179" t="s">
        <v>20</v>
      </c>
      <c r="B29" s="180">
        <v>2013</v>
      </c>
      <c r="C29" s="181">
        <v>4.8296340155937578</v>
      </c>
      <c r="D29" s="181">
        <v>7.9272125946459369</v>
      </c>
      <c r="E29" s="181">
        <v>2.5</v>
      </c>
      <c r="F29" s="181">
        <v>1</v>
      </c>
      <c r="G29" s="190">
        <v>7</v>
      </c>
      <c r="H29" s="181">
        <v>0</v>
      </c>
      <c r="I29" s="181">
        <v>3</v>
      </c>
      <c r="J29" s="181">
        <v>5</v>
      </c>
      <c r="K29" s="968"/>
      <c r="L29" s="181">
        <v>0</v>
      </c>
      <c r="M29" s="189">
        <v>4</v>
      </c>
      <c r="N29" s="184"/>
      <c r="O29" s="185"/>
      <c r="P29" s="185"/>
      <c r="Q29" s="185"/>
      <c r="R29" s="186">
        <f t="shared" si="1"/>
        <v>1.3522975243662523</v>
      </c>
      <c r="S29" s="186">
        <f t="shared" si="2"/>
        <v>0.47563275567875618</v>
      </c>
      <c r="T29" s="186">
        <f t="shared" si="3"/>
        <v>0.125</v>
      </c>
      <c r="U29" s="186">
        <f t="shared" si="4"/>
        <v>0.12</v>
      </c>
      <c r="V29" s="186">
        <f t="shared" si="5"/>
        <v>7.0000000000000007E-2</v>
      </c>
      <c r="W29" s="186">
        <f t="shared" si="6"/>
        <v>0</v>
      </c>
      <c r="X29" s="186">
        <f t="shared" si="7"/>
        <v>0.24</v>
      </c>
      <c r="Y29" s="186">
        <f t="shared" si="8"/>
        <v>0.4</v>
      </c>
      <c r="Z29" s="187">
        <f t="shared" si="9"/>
        <v>0</v>
      </c>
      <c r="AA29" s="186">
        <f t="shared" si="10"/>
        <v>0</v>
      </c>
      <c r="AB29" s="603">
        <f t="shared" si="11"/>
        <v>0.68</v>
      </c>
      <c r="AC29" s="612">
        <f t="shared" si="12"/>
        <v>3.4629302800450086</v>
      </c>
      <c r="AD29" s="613">
        <f t="shared" si="13"/>
        <v>21</v>
      </c>
      <c r="AE29" s="188"/>
      <c r="AF29" s="194" t="s">
        <v>168</v>
      </c>
      <c r="AG29" s="1029"/>
      <c r="AH29" s="1133"/>
      <c r="AI29" s="1029"/>
      <c r="AJ29" s="1124"/>
      <c r="AK29" s="1124"/>
      <c r="AL29" s="1029"/>
      <c r="AM29" s="1029"/>
      <c r="AN29" s="1124"/>
      <c r="AO29" s="1124"/>
      <c r="AQ29" s="1124"/>
      <c r="AR29" s="1125"/>
      <c r="AS29" s="1124"/>
      <c r="AT29" s="1124"/>
    </row>
    <row r="30" spans="1:74" ht="15" x14ac:dyDescent="0.25">
      <c r="A30" s="191" t="s">
        <v>13</v>
      </c>
      <c r="B30" s="180"/>
      <c r="C30" s="181">
        <v>6.7557415923094268</v>
      </c>
      <c r="D30" s="181">
        <v>10</v>
      </c>
      <c r="E30" s="181">
        <v>3.7788025293561427</v>
      </c>
      <c r="F30" s="181">
        <v>1</v>
      </c>
      <c r="G30" s="190">
        <v>5</v>
      </c>
      <c r="H30" s="181">
        <v>0</v>
      </c>
      <c r="I30" s="181">
        <v>4</v>
      </c>
      <c r="J30" s="181">
        <v>3</v>
      </c>
      <c r="K30" s="968"/>
      <c r="L30" s="181">
        <v>0</v>
      </c>
      <c r="M30" s="183">
        <v>0</v>
      </c>
      <c r="N30" s="184"/>
      <c r="O30" s="185"/>
      <c r="P30" s="185"/>
      <c r="Q30" s="185"/>
      <c r="R30" s="186">
        <f t="shared" si="1"/>
        <v>1.8916076458466398</v>
      </c>
      <c r="S30" s="186">
        <f t="shared" si="2"/>
        <v>0.6</v>
      </c>
      <c r="T30" s="186">
        <f t="shared" si="3"/>
        <v>0.18894012646780714</v>
      </c>
      <c r="U30" s="186">
        <f t="shared" si="4"/>
        <v>0.12</v>
      </c>
      <c r="V30" s="186">
        <f t="shared" si="5"/>
        <v>0.05</v>
      </c>
      <c r="W30" s="186">
        <f t="shared" si="6"/>
        <v>0</v>
      </c>
      <c r="X30" s="186">
        <f t="shared" si="7"/>
        <v>0.32</v>
      </c>
      <c r="Y30" s="186">
        <f t="shared" si="8"/>
        <v>0.24</v>
      </c>
      <c r="Z30" s="187">
        <f t="shared" si="9"/>
        <v>0</v>
      </c>
      <c r="AA30" s="186">
        <f t="shared" si="10"/>
        <v>0</v>
      </c>
      <c r="AB30" s="603">
        <f t="shared" si="11"/>
        <v>0</v>
      </c>
      <c r="AC30" s="612">
        <f t="shared" si="12"/>
        <v>3.4105477723144464</v>
      </c>
      <c r="AD30" s="613">
        <f t="shared" si="13"/>
        <v>22</v>
      </c>
      <c r="AE30" s="188"/>
      <c r="AF30" s="192">
        <v>2015</v>
      </c>
      <c r="AG30" s="1029"/>
      <c r="AH30" s="1133"/>
      <c r="AI30" s="1134"/>
      <c r="AJ30" s="1124"/>
      <c r="AK30" s="1124"/>
      <c r="AL30" s="1029"/>
      <c r="AM30" s="1029"/>
      <c r="AN30" s="1124"/>
      <c r="AO30" s="1124"/>
      <c r="AQ30" s="1124"/>
      <c r="AR30" s="1125"/>
      <c r="AS30" s="1124"/>
      <c r="AT30" s="1124"/>
    </row>
    <row r="31" spans="1:74" x14ac:dyDescent="0.25">
      <c r="A31" s="179" t="s">
        <v>37</v>
      </c>
      <c r="B31" s="180"/>
      <c r="C31" s="181">
        <v>4.1644614190305234</v>
      </c>
      <c r="D31" s="181">
        <v>5.3404404857865444</v>
      </c>
      <c r="E31" s="181">
        <v>0</v>
      </c>
      <c r="F31" s="181">
        <v>2</v>
      </c>
      <c r="G31" s="196">
        <v>6</v>
      </c>
      <c r="H31" s="181">
        <v>0</v>
      </c>
      <c r="I31" s="181">
        <v>3</v>
      </c>
      <c r="J31" s="181">
        <v>8</v>
      </c>
      <c r="K31" s="968"/>
      <c r="L31" s="181">
        <v>0</v>
      </c>
      <c r="M31" s="189">
        <v>4</v>
      </c>
      <c r="N31" s="184"/>
      <c r="O31" s="185"/>
      <c r="P31" s="185"/>
      <c r="Q31" s="185"/>
      <c r="R31" s="186">
        <f t="shared" si="1"/>
        <v>1.1660491973285467</v>
      </c>
      <c r="S31" s="186">
        <f t="shared" si="2"/>
        <v>0.32042642914719266</v>
      </c>
      <c r="T31" s="186">
        <f t="shared" si="3"/>
        <v>0</v>
      </c>
      <c r="U31" s="186">
        <f t="shared" si="4"/>
        <v>0.24</v>
      </c>
      <c r="V31" s="186">
        <f t="shared" si="5"/>
        <v>0.06</v>
      </c>
      <c r="W31" s="186">
        <f t="shared" si="6"/>
        <v>0</v>
      </c>
      <c r="X31" s="186">
        <f t="shared" si="7"/>
        <v>0.24</v>
      </c>
      <c r="Y31" s="186">
        <f t="shared" si="8"/>
        <v>0.64</v>
      </c>
      <c r="Z31" s="187">
        <f t="shared" si="9"/>
        <v>0</v>
      </c>
      <c r="AA31" s="186">
        <f t="shared" si="10"/>
        <v>0</v>
      </c>
      <c r="AB31" s="603">
        <f t="shared" si="11"/>
        <v>0.68</v>
      </c>
      <c r="AC31" s="612">
        <f t="shared" si="12"/>
        <v>3.3464756264757396</v>
      </c>
      <c r="AD31" s="613">
        <f t="shared" si="13"/>
        <v>23</v>
      </c>
      <c r="AE31" s="188"/>
      <c r="AF31" s="180"/>
      <c r="AG31" s="1029"/>
      <c r="AH31" s="1133"/>
      <c r="AI31" s="1029"/>
      <c r="AJ31" s="1124"/>
      <c r="AK31" s="1124"/>
      <c r="AL31" s="1029"/>
      <c r="AM31" s="1029"/>
      <c r="AN31" s="1124"/>
      <c r="AO31" s="1124"/>
      <c r="AQ31" s="1124"/>
      <c r="AR31" s="1125"/>
      <c r="AS31" s="1124"/>
      <c r="AT31" s="1124"/>
    </row>
    <row r="32" spans="1:74" ht="15" x14ac:dyDescent="0.25">
      <c r="A32" s="179" t="s">
        <v>47</v>
      </c>
      <c r="B32" s="180">
        <v>2013</v>
      </c>
      <c r="C32" s="181">
        <v>5.4003492576898928</v>
      </c>
      <c r="D32" s="181">
        <v>0</v>
      </c>
      <c r="E32" s="181">
        <v>5.9645960870865853</v>
      </c>
      <c r="F32" s="181">
        <v>4</v>
      </c>
      <c r="G32" s="182">
        <v>0</v>
      </c>
      <c r="H32" s="181">
        <v>0</v>
      </c>
      <c r="I32" s="181">
        <v>3</v>
      </c>
      <c r="J32" s="181">
        <v>10</v>
      </c>
      <c r="K32" s="968"/>
      <c r="L32" s="181">
        <v>0</v>
      </c>
      <c r="M32" s="183">
        <v>0</v>
      </c>
      <c r="N32" s="184"/>
      <c r="O32" s="185"/>
      <c r="P32" s="185"/>
      <c r="Q32" s="185"/>
      <c r="R32" s="186">
        <f t="shared" si="1"/>
        <v>1.5120977921531702</v>
      </c>
      <c r="S32" s="186">
        <f t="shared" si="2"/>
        <v>0</v>
      </c>
      <c r="T32" s="186">
        <f t="shared" si="3"/>
        <v>0.29822980435432928</v>
      </c>
      <c r="U32" s="186">
        <f t="shared" si="4"/>
        <v>0.48</v>
      </c>
      <c r="V32" s="186">
        <f t="shared" si="5"/>
        <v>0</v>
      </c>
      <c r="W32" s="186">
        <f t="shared" si="6"/>
        <v>0</v>
      </c>
      <c r="X32" s="186">
        <f t="shared" si="7"/>
        <v>0.24</v>
      </c>
      <c r="Y32" s="186">
        <f t="shared" si="8"/>
        <v>0.8</v>
      </c>
      <c r="Z32" s="187">
        <f t="shared" si="9"/>
        <v>0</v>
      </c>
      <c r="AA32" s="186">
        <f t="shared" si="10"/>
        <v>0</v>
      </c>
      <c r="AB32" s="603">
        <f t="shared" si="11"/>
        <v>0</v>
      </c>
      <c r="AC32" s="612">
        <f t="shared" si="12"/>
        <v>3.330327596507499</v>
      </c>
      <c r="AD32" s="613">
        <f t="shared" si="13"/>
        <v>24</v>
      </c>
      <c r="AE32" s="188"/>
      <c r="AF32" s="180">
        <v>2013</v>
      </c>
      <c r="AG32" s="1029"/>
      <c r="AH32" s="1133"/>
      <c r="AI32" s="1029"/>
      <c r="AJ32" s="1124"/>
      <c r="AK32" s="1124"/>
      <c r="AL32" s="1029"/>
      <c r="AM32" s="1029"/>
      <c r="AN32" s="1124"/>
      <c r="AO32" s="1124"/>
      <c r="AQ32" s="1124"/>
      <c r="AR32" s="1125"/>
      <c r="AS32" s="1124"/>
      <c r="AT32" s="1124"/>
    </row>
    <row r="33" spans="1:74" ht="15" x14ac:dyDescent="0.25">
      <c r="A33" s="179" t="s">
        <v>35</v>
      </c>
      <c r="B33" s="195">
        <v>2013</v>
      </c>
      <c r="C33" s="181">
        <v>5.2427936791860219</v>
      </c>
      <c r="D33" s="181">
        <v>6.2656853899092511</v>
      </c>
      <c r="E33" s="181">
        <v>2.5</v>
      </c>
      <c r="F33" s="181">
        <v>3</v>
      </c>
      <c r="G33" s="190">
        <v>10</v>
      </c>
      <c r="H33" s="181">
        <v>0</v>
      </c>
      <c r="I33" s="181">
        <v>3</v>
      </c>
      <c r="J33" s="181">
        <v>8</v>
      </c>
      <c r="K33" s="968"/>
      <c r="L33" s="181">
        <v>0</v>
      </c>
      <c r="M33" s="183">
        <v>0</v>
      </c>
      <c r="N33" s="184"/>
      <c r="O33" s="185"/>
      <c r="P33" s="185"/>
      <c r="Q33" s="185"/>
      <c r="R33" s="186">
        <f t="shared" si="1"/>
        <v>1.4679822301720862</v>
      </c>
      <c r="S33" s="186">
        <f t="shared" si="2"/>
        <v>0.37594112339455504</v>
      </c>
      <c r="T33" s="186">
        <f t="shared" si="3"/>
        <v>0.125</v>
      </c>
      <c r="U33" s="186">
        <f t="shared" si="4"/>
        <v>0.36</v>
      </c>
      <c r="V33" s="186">
        <f t="shared" si="5"/>
        <v>0.1</v>
      </c>
      <c r="W33" s="186">
        <f t="shared" si="6"/>
        <v>0</v>
      </c>
      <c r="X33" s="186">
        <f t="shared" si="7"/>
        <v>0.24</v>
      </c>
      <c r="Y33" s="186">
        <f t="shared" si="8"/>
        <v>0.64</v>
      </c>
      <c r="Z33" s="187">
        <f t="shared" si="9"/>
        <v>0</v>
      </c>
      <c r="AA33" s="186">
        <f t="shared" si="10"/>
        <v>0</v>
      </c>
      <c r="AB33" s="603">
        <f t="shared" si="11"/>
        <v>0</v>
      </c>
      <c r="AC33" s="612">
        <f t="shared" si="12"/>
        <v>3.3089233535666414</v>
      </c>
      <c r="AD33" s="613">
        <f t="shared" si="13"/>
        <v>25</v>
      </c>
      <c r="AE33" s="188"/>
      <c r="AF33" s="192">
        <v>2015</v>
      </c>
      <c r="AG33" s="1029"/>
      <c r="AH33" s="1133"/>
      <c r="AI33" s="1134"/>
      <c r="AJ33" s="1124"/>
      <c r="AK33" s="1124"/>
      <c r="AL33" s="1029"/>
      <c r="AM33" s="1029"/>
      <c r="AN33" s="1124"/>
      <c r="AO33" s="1124"/>
      <c r="AQ33" s="1124"/>
      <c r="AR33" s="1125"/>
      <c r="AS33" s="1124"/>
      <c r="AT33" s="1124"/>
    </row>
    <row r="34" spans="1:74" ht="15" x14ac:dyDescent="0.25">
      <c r="A34" s="191" t="s">
        <v>36</v>
      </c>
      <c r="B34" s="192">
        <v>2015</v>
      </c>
      <c r="C34" s="181">
        <v>5.9998448090340375</v>
      </c>
      <c r="D34" s="181">
        <v>5.6884248390657248</v>
      </c>
      <c r="E34" s="181">
        <v>6.2753780312373619</v>
      </c>
      <c r="F34" s="181">
        <v>2</v>
      </c>
      <c r="G34" s="182">
        <v>0</v>
      </c>
      <c r="H34" s="181">
        <v>3</v>
      </c>
      <c r="I34" s="181">
        <v>3</v>
      </c>
      <c r="J34" s="181">
        <v>2</v>
      </c>
      <c r="K34" s="968"/>
      <c r="L34" s="181">
        <v>0</v>
      </c>
      <c r="M34" s="183">
        <v>0</v>
      </c>
      <c r="N34" s="184"/>
      <c r="O34" s="185"/>
      <c r="P34" s="185"/>
      <c r="Q34" s="193"/>
      <c r="R34" s="186">
        <f t="shared" si="1"/>
        <v>1.6799565465295307</v>
      </c>
      <c r="S34" s="186">
        <f t="shared" si="2"/>
        <v>0.34130549034394347</v>
      </c>
      <c r="T34" s="186">
        <f t="shared" si="3"/>
        <v>0.3137689015618681</v>
      </c>
      <c r="U34" s="186">
        <f t="shared" si="4"/>
        <v>0.24</v>
      </c>
      <c r="V34" s="186">
        <f t="shared" si="5"/>
        <v>0</v>
      </c>
      <c r="W34" s="186">
        <f t="shared" si="6"/>
        <v>0.30000000000000004</v>
      </c>
      <c r="X34" s="186">
        <f t="shared" si="7"/>
        <v>0.24</v>
      </c>
      <c r="Y34" s="186">
        <f t="shared" si="8"/>
        <v>0.16</v>
      </c>
      <c r="Z34" s="187">
        <f t="shared" si="9"/>
        <v>0</v>
      </c>
      <c r="AA34" s="186">
        <f t="shared" si="10"/>
        <v>0</v>
      </c>
      <c r="AB34" s="603">
        <f t="shared" si="11"/>
        <v>0</v>
      </c>
      <c r="AC34" s="612">
        <f t="shared" si="12"/>
        <v>3.2750309384353429</v>
      </c>
      <c r="AD34" s="613">
        <f t="shared" si="13"/>
        <v>26</v>
      </c>
      <c r="AE34" s="188"/>
      <c r="AF34" s="192">
        <v>2015</v>
      </c>
      <c r="AG34" s="1029"/>
      <c r="AH34" s="1133"/>
      <c r="AI34" s="1134"/>
      <c r="AJ34" s="1124"/>
      <c r="AK34" s="1124"/>
      <c r="AL34" s="1029"/>
      <c r="AM34" s="1029"/>
      <c r="AN34" s="1124"/>
      <c r="AO34" s="1124"/>
      <c r="AQ34" s="1124"/>
      <c r="AR34" s="1125"/>
      <c r="AS34" s="1124"/>
      <c r="AT34" s="1124"/>
    </row>
    <row r="35" spans="1:74" ht="15" x14ac:dyDescent="0.25">
      <c r="A35" s="191" t="s">
        <v>14</v>
      </c>
      <c r="B35" s="180">
        <v>2011</v>
      </c>
      <c r="C35" s="181">
        <v>8.8001993433605037</v>
      </c>
      <c r="D35" s="181">
        <v>0</v>
      </c>
      <c r="E35" s="181">
        <v>6.1444840305589761</v>
      </c>
      <c r="F35" s="181">
        <v>2</v>
      </c>
      <c r="G35" s="182">
        <v>0</v>
      </c>
      <c r="H35" s="181">
        <v>0</v>
      </c>
      <c r="I35" s="181">
        <v>1</v>
      </c>
      <c r="J35" s="181">
        <v>2</v>
      </c>
      <c r="K35" s="968"/>
      <c r="L35" s="181">
        <v>0</v>
      </c>
      <c r="M35" s="183">
        <v>0</v>
      </c>
      <c r="N35" s="184"/>
      <c r="O35" s="185"/>
      <c r="P35" s="185"/>
      <c r="Q35" s="185"/>
      <c r="R35" s="186">
        <f t="shared" si="1"/>
        <v>2.4640558161409412</v>
      </c>
      <c r="S35" s="186">
        <f t="shared" si="2"/>
        <v>0</v>
      </c>
      <c r="T35" s="186">
        <f t="shared" si="3"/>
        <v>0.30722420152794883</v>
      </c>
      <c r="U35" s="186">
        <f t="shared" si="4"/>
        <v>0.24</v>
      </c>
      <c r="V35" s="186">
        <f t="shared" si="5"/>
        <v>0</v>
      </c>
      <c r="W35" s="186">
        <f t="shared" si="6"/>
        <v>0</v>
      </c>
      <c r="X35" s="186">
        <f t="shared" si="7"/>
        <v>0.08</v>
      </c>
      <c r="Y35" s="186">
        <f t="shared" si="8"/>
        <v>0.16</v>
      </c>
      <c r="Z35" s="187">
        <f t="shared" si="9"/>
        <v>0</v>
      </c>
      <c r="AA35" s="186">
        <f t="shared" si="10"/>
        <v>0</v>
      </c>
      <c r="AB35" s="603">
        <f t="shared" si="11"/>
        <v>0</v>
      </c>
      <c r="AC35" s="612">
        <f t="shared" si="12"/>
        <v>3.2512800176688899</v>
      </c>
      <c r="AD35" s="613">
        <f t="shared" si="13"/>
        <v>27</v>
      </c>
      <c r="AE35" s="188"/>
      <c r="AF35" s="180">
        <v>2011</v>
      </c>
      <c r="AG35" s="1029"/>
      <c r="AH35" s="1133"/>
      <c r="AI35" s="1029"/>
      <c r="AJ35" s="1124"/>
      <c r="AK35" s="1124"/>
      <c r="AL35" s="1029"/>
      <c r="AM35" s="1029"/>
      <c r="AN35" s="1124"/>
      <c r="AO35" s="1124"/>
      <c r="AQ35" s="1124"/>
      <c r="AR35" s="1125"/>
      <c r="AS35" s="1124"/>
      <c r="AT35" s="1124"/>
    </row>
    <row r="36" spans="1:74" ht="15" x14ac:dyDescent="0.25">
      <c r="A36" s="191" t="s">
        <v>25</v>
      </c>
      <c r="B36" s="180">
        <v>2007</v>
      </c>
      <c r="C36" s="181">
        <v>6.5337057021807041</v>
      </c>
      <c r="D36" s="181">
        <v>0</v>
      </c>
      <c r="E36" s="181">
        <v>3.0531307805890155</v>
      </c>
      <c r="F36" s="181">
        <v>1</v>
      </c>
      <c r="G36" s="182">
        <v>0</v>
      </c>
      <c r="H36" s="181">
        <v>0</v>
      </c>
      <c r="I36" s="181">
        <v>1</v>
      </c>
      <c r="J36" s="181">
        <v>2</v>
      </c>
      <c r="K36" s="968"/>
      <c r="L36" s="181">
        <v>4</v>
      </c>
      <c r="M36" s="183">
        <v>4</v>
      </c>
      <c r="N36" s="184"/>
      <c r="O36" s="185"/>
      <c r="P36" s="185"/>
      <c r="Q36" s="185"/>
      <c r="R36" s="186">
        <f t="shared" si="1"/>
        <v>1.8294375966105973</v>
      </c>
      <c r="S36" s="186">
        <f t="shared" si="2"/>
        <v>0</v>
      </c>
      <c r="T36" s="186">
        <f t="shared" si="3"/>
        <v>0.15265653902945078</v>
      </c>
      <c r="U36" s="186">
        <f t="shared" si="4"/>
        <v>0.12</v>
      </c>
      <c r="V36" s="186">
        <f t="shared" si="5"/>
        <v>0</v>
      </c>
      <c r="W36" s="186">
        <f t="shared" si="6"/>
        <v>0</v>
      </c>
      <c r="X36" s="186">
        <f t="shared" si="7"/>
        <v>0.08</v>
      </c>
      <c r="Y36" s="186">
        <f t="shared" si="8"/>
        <v>0.16</v>
      </c>
      <c r="Z36" s="187">
        <f t="shared" si="9"/>
        <v>0</v>
      </c>
      <c r="AA36" s="186">
        <f t="shared" si="10"/>
        <v>0.2</v>
      </c>
      <c r="AB36" s="603">
        <f t="shared" si="11"/>
        <v>0.68</v>
      </c>
      <c r="AC36" s="612">
        <f t="shared" si="12"/>
        <v>3.2220941356400488</v>
      </c>
      <c r="AD36" s="613">
        <f t="shared" si="13"/>
        <v>28</v>
      </c>
      <c r="AE36" s="188"/>
      <c r="AF36" s="180">
        <v>2007</v>
      </c>
      <c r="AG36" s="1029"/>
      <c r="AH36" s="1133"/>
      <c r="AI36" s="1029"/>
      <c r="AJ36" s="1124"/>
      <c r="AK36" s="1124"/>
      <c r="AL36" s="1029"/>
      <c r="AM36" s="1029"/>
      <c r="AN36" s="1124"/>
      <c r="AO36" s="1124"/>
      <c r="AP36" s="1094">
        <f>SUM(AS36,AV36,AY36,BK36,BN36)</f>
        <v>27258</v>
      </c>
      <c r="AQ36" s="1094">
        <f>SUM(AT36,AW36,AZ36,BI36,BL36)</f>
        <v>792</v>
      </c>
      <c r="AR36" s="1095">
        <f>SUM(AU36,AX36,BA36,BJ36,BM36)</f>
        <v>8087</v>
      </c>
      <c r="AS36" s="185">
        <v>5368</v>
      </c>
      <c r="AT36" s="185">
        <v>0</v>
      </c>
      <c r="AU36" s="1101"/>
      <c r="AV36" s="185">
        <v>12638</v>
      </c>
      <c r="AW36" s="185">
        <v>29</v>
      </c>
      <c r="AX36" s="1101">
        <v>7500</v>
      </c>
      <c r="AY36" s="185">
        <v>9252</v>
      </c>
      <c r="AZ36" s="185">
        <v>763</v>
      </c>
      <c r="BA36" s="1107">
        <v>587</v>
      </c>
      <c r="BB36" s="185">
        <v>5368</v>
      </c>
      <c r="BC36" s="1101">
        <v>0</v>
      </c>
      <c r="BD36" s="185">
        <v>14362</v>
      </c>
      <c r="BE36" s="1101">
        <v>752</v>
      </c>
      <c r="BF36" s="185">
        <v>24368</v>
      </c>
      <c r="BG36" s="1103">
        <v>5561</v>
      </c>
      <c r="BH36" s="185"/>
      <c r="BI36" s="185"/>
      <c r="BJ36" s="1101"/>
      <c r="BK36" s="185"/>
      <c r="BL36" s="185"/>
      <c r="BM36" s="1101"/>
      <c r="BN36" s="1104"/>
      <c r="BO36" s="1105">
        <v>2245</v>
      </c>
      <c r="BP36" s="185">
        <v>34250</v>
      </c>
      <c r="BQ36" s="185">
        <v>2325</v>
      </c>
      <c r="BR36" s="1101">
        <v>9583</v>
      </c>
      <c r="BS36" s="185"/>
      <c r="BT36" s="1101"/>
      <c r="BV36" s="992"/>
    </row>
    <row r="37" spans="1:74" ht="15" x14ac:dyDescent="0.25">
      <c r="A37" s="179" t="s">
        <v>27</v>
      </c>
      <c r="B37" s="180"/>
      <c r="C37" s="181">
        <v>5.9419077508542699</v>
      </c>
      <c r="D37" s="181">
        <v>7.0907427463225972</v>
      </c>
      <c r="E37" s="181">
        <v>2</v>
      </c>
      <c r="F37" s="181">
        <v>0</v>
      </c>
      <c r="G37" s="182">
        <v>0</v>
      </c>
      <c r="H37" s="181">
        <v>0</v>
      </c>
      <c r="I37" s="181">
        <v>3</v>
      </c>
      <c r="J37" s="181">
        <v>1</v>
      </c>
      <c r="K37" s="968"/>
      <c r="L37" s="181">
        <v>0</v>
      </c>
      <c r="M37" s="189">
        <v>4</v>
      </c>
      <c r="N37" s="184"/>
      <c r="O37" s="185"/>
      <c r="P37" s="185"/>
      <c r="Q37" s="185"/>
      <c r="R37" s="186">
        <f t="shared" si="1"/>
        <v>1.6637341702391957</v>
      </c>
      <c r="S37" s="186">
        <f t="shared" si="2"/>
        <v>0.42544456477935583</v>
      </c>
      <c r="T37" s="186">
        <f t="shared" si="3"/>
        <v>0.1</v>
      </c>
      <c r="U37" s="186">
        <f t="shared" si="4"/>
        <v>0</v>
      </c>
      <c r="V37" s="186">
        <f t="shared" si="5"/>
        <v>0</v>
      </c>
      <c r="W37" s="186">
        <f t="shared" si="6"/>
        <v>0</v>
      </c>
      <c r="X37" s="186">
        <f t="shared" si="7"/>
        <v>0.24</v>
      </c>
      <c r="Y37" s="186">
        <f t="shared" si="8"/>
        <v>0.08</v>
      </c>
      <c r="Z37" s="187">
        <f t="shared" si="9"/>
        <v>0</v>
      </c>
      <c r="AA37" s="186">
        <f t="shared" si="10"/>
        <v>0</v>
      </c>
      <c r="AB37" s="603">
        <f t="shared" si="11"/>
        <v>0.68</v>
      </c>
      <c r="AC37" s="612">
        <f t="shared" si="12"/>
        <v>3.1891787350185514</v>
      </c>
      <c r="AD37" s="613">
        <f t="shared" si="13"/>
        <v>29</v>
      </c>
      <c r="AE37" s="188"/>
      <c r="AF37" s="180"/>
      <c r="AG37" s="1029"/>
      <c r="AH37" s="1133"/>
      <c r="AI37" s="1029"/>
      <c r="AJ37" s="1124"/>
      <c r="AK37" s="1124"/>
      <c r="AL37" s="1029"/>
      <c r="AM37" s="1029"/>
      <c r="AN37" s="1124"/>
      <c r="AO37" s="1124"/>
      <c r="AQ37" s="1124"/>
      <c r="AR37" s="1125"/>
      <c r="AS37" s="1124"/>
      <c r="AT37" s="1124"/>
    </row>
    <row r="38" spans="1:74" ht="15" x14ac:dyDescent="0.25">
      <c r="A38" s="179" t="s">
        <v>63</v>
      </c>
      <c r="B38" s="180"/>
      <c r="C38" s="181">
        <v>5.6853922676272788</v>
      </c>
      <c r="D38" s="181">
        <v>0</v>
      </c>
      <c r="E38" s="181">
        <v>5.8038646616359948</v>
      </c>
      <c r="F38" s="181">
        <v>1</v>
      </c>
      <c r="G38" s="182">
        <v>0</v>
      </c>
      <c r="H38" s="181">
        <v>0</v>
      </c>
      <c r="I38" s="181">
        <v>4</v>
      </c>
      <c r="J38" s="181">
        <v>2</v>
      </c>
      <c r="K38" s="968"/>
      <c r="L38" s="181">
        <v>0</v>
      </c>
      <c r="M38" s="189">
        <v>4</v>
      </c>
      <c r="N38" s="184"/>
      <c r="O38" s="185"/>
      <c r="P38" s="185"/>
      <c r="Q38" s="185"/>
      <c r="R38" s="186">
        <f t="shared" si="1"/>
        <v>1.5919098349356382</v>
      </c>
      <c r="S38" s="186">
        <f t="shared" si="2"/>
        <v>0</v>
      </c>
      <c r="T38" s="186">
        <f t="shared" si="3"/>
        <v>0.29019323308179973</v>
      </c>
      <c r="U38" s="186">
        <f t="shared" si="4"/>
        <v>0.12</v>
      </c>
      <c r="V38" s="186">
        <f t="shared" si="5"/>
        <v>0</v>
      </c>
      <c r="W38" s="186">
        <f t="shared" si="6"/>
        <v>0</v>
      </c>
      <c r="X38" s="186">
        <f t="shared" si="7"/>
        <v>0.32</v>
      </c>
      <c r="Y38" s="186">
        <f t="shared" si="8"/>
        <v>0.16</v>
      </c>
      <c r="Z38" s="187">
        <f t="shared" si="9"/>
        <v>0</v>
      </c>
      <c r="AA38" s="186">
        <f t="shared" si="10"/>
        <v>0</v>
      </c>
      <c r="AB38" s="603">
        <f t="shared" si="11"/>
        <v>0.68</v>
      </c>
      <c r="AC38" s="612">
        <f t="shared" si="12"/>
        <v>3.162103068017438</v>
      </c>
      <c r="AD38" s="613">
        <f t="shared" si="13"/>
        <v>30</v>
      </c>
      <c r="AE38" s="188"/>
      <c r="AF38" s="180"/>
      <c r="AG38" s="1120">
        <v>2019</v>
      </c>
      <c r="AH38" s="1133"/>
      <c r="AI38" s="1029"/>
      <c r="AJ38" s="1124"/>
      <c r="AK38" s="1124"/>
      <c r="AL38" s="1029"/>
      <c r="AM38" s="1029"/>
      <c r="AN38" s="1124"/>
      <c r="AO38" s="1124"/>
      <c r="AQ38" s="1124"/>
      <c r="AR38" s="1125"/>
      <c r="AS38" s="1124"/>
      <c r="AT38" s="1124"/>
    </row>
    <row r="39" spans="1:74" ht="15" x14ac:dyDescent="0.25">
      <c r="A39" s="191" t="s">
        <v>304</v>
      </c>
      <c r="B39" s="180">
        <v>2013</v>
      </c>
      <c r="C39" s="181">
        <v>0</v>
      </c>
      <c r="D39" s="181">
        <v>1.603823274820332</v>
      </c>
      <c r="E39" s="181">
        <v>0</v>
      </c>
      <c r="F39" s="181">
        <v>10</v>
      </c>
      <c r="G39" s="182">
        <v>0</v>
      </c>
      <c r="H39" s="181">
        <v>6</v>
      </c>
      <c r="I39" s="181">
        <v>5</v>
      </c>
      <c r="J39" s="181">
        <v>2</v>
      </c>
      <c r="K39" s="968"/>
      <c r="L39" s="181">
        <v>0</v>
      </c>
      <c r="M39" s="189">
        <v>4</v>
      </c>
      <c r="N39" s="184"/>
      <c r="O39" s="185"/>
      <c r="P39" s="185"/>
      <c r="Q39" s="193"/>
      <c r="R39" s="186">
        <f t="shared" si="1"/>
        <v>0</v>
      </c>
      <c r="S39" s="186">
        <f t="shared" si="2"/>
        <v>9.6229396489219923E-2</v>
      </c>
      <c r="T39" s="186">
        <f t="shared" si="3"/>
        <v>0</v>
      </c>
      <c r="U39" s="186">
        <f t="shared" si="4"/>
        <v>1.2</v>
      </c>
      <c r="V39" s="186">
        <f t="shared" si="5"/>
        <v>0</v>
      </c>
      <c r="W39" s="186">
        <f t="shared" si="6"/>
        <v>0.60000000000000009</v>
      </c>
      <c r="X39" s="186">
        <f t="shared" si="7"/>
        <v>0.4</v>
      </c>
      <c r="Y39" s="186">
        <f t="shared" si="8"/>
        <v>0.16</v>
      </c>
      <c r="Z39" s="187">
        <f t="shared" si="9"/>
        <v>0</v>
      </c>
      <c r="AA39" s="186">
        <f t="shared" si="10"/>
        <v>0</v>
      </c>
      <c r="AB39" s="603">
        <f t="shared" si="11"/>
        <v>0.68</v>
      </c>
      <c r="AC39" s="612">
        <f t="shared" si="12"/>
        <v>3.1362293964892203</v>
      </c>
      <c r="AD39" s="613">
        <f t="shared" si="13"/>
        <v>31</v>
      </c>
      <c r="AE39" s="188"/>
      <c r="AF39" s="180">
        <v>2013</v>
      </c>
      <c r="AG39" s="1029"/>
      <c r="AH39" s="1133"/>
      <c r="AI39" s="1029"/>
      <c r="AJ39" s="1124"/>
      <c r="AK39" s="1124"/>
      <c r="AL39" s="1029"/>
      <c r="AM39" s="1029"/>
      <c r="AN39" s="1124"/>
      <c r="AO39" s="1124"/>
      <c r="AQ39" s="1124"/>
      <c r="AR39" s="1125"/>
      <c r="AS39" s="1124"/>
      <c r="AT39" s="1124"/>
    </row>
    <row r="40" spans="1:74" ht="15" x14ac:dyDescent="0.25">
      <c r="A40" s="191" t="s">
        <v>293</v>
      </c>
      <c r="B40" s="180">
        <v>2013</v>
      </c>
      <c r="C40" s="181">
        <v>8.1011320977313872</v>
      </c>
      <c r="D40" s="181">
        <v>0</v>
      </c>
      <c r="E40" s="181">
        <v>4.217958237852673</v>
      </c>
      <c r="F40" s="181">
        <v>2</v>
      </c>
      <c r="G40" s="182">
        <v>0</v>
      </c>
      <c r="H40" s="181">
        <v>0</v>
      </c>
      <c r="I40" s="181">
        <v>2</v>
      </c>
      <c r="J40" s="181">
        <v>3</v>
      </c>
      <c r="K40" s="968"/>
      <c r="L40" s="181">
        <v>0</v>
      </c>
      <c r="M40" s="183">
        <v>0</v>
      </c>
      <c r="N40" s="184"/>
      <c r="O40" s="185"/>
      <c r="P40" s="185"/>
      <c r="Q40" s="185"/>
      <c r="R40" s="186">
        <f t="shared" si="1"/>
        <v>2.2683169873647886</v>
      </c>
      <c r="S40" s="186">
        <f t="shared" si="2"/>
        <v>0</v>
      </c>
      <c r="T40" s="186">
        <f t="shared" si="3"/>
        <v>0.21089791189263365</v>
      </c>
      <c r="U40" s="186">
        <f t="shared" si="4"/>
        <v>0.24</v>
      </c>
      <c r="V40" s="186">
        <f t="shared" si="5"/>
        <v>0</v>
      </c>
      <c r="W40" s="186">
        <f t="shared" si="6"/>
        <v>0</v>
      </c>
      <c r="X40" s="186">
        <f t="shared" si="7"/>
        <v>0.16</v>
      </c>
      <c r="Y40" s="186">
        <f t="shared" si="8"/>
        <v>0.24</v>
      </c>
      <c r="Z40" s="187">
        <f t="shared" si="9"/>
        <v>0</v>
      </c>
      <c r="AA40" s="186">
        <f t="shared" si="10"/>
        <v>0</v>
      </c>
      <c r="AB40" s="603">
        <f t="shared" si="11"/>
        <v>0</v>
      </c>
      <c r="AC40" s="612">
        <f t="shared" si="12"/>
        <v>3.1192148992574227</v>
      </c>
      <c r="AD40" s="613">
        <f t="shared" si="13"/>
        <v>32</v>
      </c>
      <c r="AE40" s="188"/>
      <c r="AF40" s="180">
        <v>2013</v>
      </c>
      <c r="AG40" s="1029"/>
      <c r="AH40" s="1133"/>
      <c r="AI40" s="1029"/>
      <c r="AJ40" s="1124"/>
      <c r="AK40" s="1124"/>
      <c r="AL40" s="1029"/>
      <c r="AM40" s="1029"/>
      <c r="AN40" s="1124"/>
      <c r="AO40" s="1124"/>
      <c r="AQ40" s="1124"/>
      <c r="AR40" s="1125"/>
      <c r="AS40" s="1124"/>
      <c r="AT40" s="1124"/>
    </row>
    <row r="41" spans="1:74" ht="15" x14ac:dyDescent="0.25">
      <c r="A41" s="179" t="s">
        <v>46</v>
      </c>
      <c r="B41" s="180"/>
      <c r="C41" s="181">
        <v>2.0954864683840455</v>
      </c>
      <c r="D41" s="181">
        <v>3.5674399977789264</v>
      </c>
      <c r="E41" s="181">
        <v>0</v>
      </c>
      <c r="F41" s="181">
        <v>2</v>
      </c>
      <c r="G41" s="190">
        <v>8</v>
      </c>
      <c r="H41" s="181">
        <v>0</v>
      </c>
      <c r="I41" s="181">
        <v>6</v>
      </c>
      <c r="J41" s="181">
        <v>10</v>
      </c>
      <c r="K41" s="968"/>
      <c r="L41" s="181">
        <v>0</v>
      </c>
      <c r="M41" s="197">
        <v>4</v>
      </c>
      <c r="N41" s="198"/>
      <c r="O41" s="185"/>
      <c r="P41" s="185"/>
      <c r="Q41" s="185"/>
      <c r="R41" s="186">
        <f t="shared" ref="R41:R72" si="16">C41*C$7</f>
        <v>0.58673621114753283</v>
      </c>
      <c r="S41" s="186">
        <f t="shared" ref="S41:S72" si="17">D41*D$7</f>
        <v>0.21404639986673557</v>
      </c>
      <c r="T41" s="186">
        <f t="shared" ref="T41:T72" si="18">E41*E$7</f>
        <v>0</v>
      </c>
      <c r="U41" s="186">
        <f t="shared" ref="U41:U72" si="19">F41*F$7</f>
        <v>0.24</v>
      </c>
      <c r="V41" s="186">
        <f t="shared" ref="V41:V72" si="20">G41*G$7</f>
        <v>0.08</v>
      </c>
      <c r="W41" s="186">
        <f t="shared" ref="W41:W72" si="21">H41*H$7</f>
        <v>0</v>
      </c>
      <c r="X41" s="186">
        <f t="shared" ref="X41:X72" si="22">I41*I$7</f>
        <v>0.48</v>
      </c>
      <c r="Y41" s="186">
        <f t="shared" ref="Y41:Y72" si="23">J41*J$7</f>
        <v>0.8</v>
      </c>
      <c r="Z41" s="187">
        <f t="shared" ref="Z41:Z72" si="24">K41*K$7</f>
        <v>0</v>
      </c>
      <c r="AA41" s="186">
        <f t="shared" ref="AA41:AA72" si="25">L41*L$7</f>
        <v>0</v>
      </c>
      <c r="AB41" s="603">
        <f t="shared" ref="AB41:AB72" si="26">M41*M$7</f>
        <v>0.68</v>
      </c>
      <c r="AC41" s="612">
        <f t="shared" ref="AC41:AC72" si="27">SUM(R41:AB41)</f>
        <v>3.0807826110142686</v>
      </c>
      <c r="AD41" s="613">
        <f t="shared" ref="AD41:AD72" si="28">RANK(AC41,AC$9:AC$79)</f>
        <v>33</v>
      </c>
      <c r="AE41" s="188"/>
      <c r="AF41" s="180"/>
      <c r="AG41" s="1029"/>
      <c r="AH41" s="1133"/>
      <c r="AI41" s="1029"/>
      <c r="AJ41" s="1124"/>
      <c r="AK41" s="1124"/>
      <c r="AL41" s="1029"/>
      <c r="AM41" s="1029"/>
      <c r="AN41" s="1124"/>
      <c r="AO41" s="1124"/>
      <c r="AQ41" s="1124"/>
      <c r="AR41" s="1125"/>
      <c r="AS41" s="1124"/>
      <c r="AT41" s="1124"/>
    </row>
    <row r="42" spans="1:74" ht="15" x14ac:dyDescent="0.25">
      <c r="A42" s="191" t="s">
        <v>57</v>
      </c>
      <c r="B42" s="180">
        <v>2005</v>
      </c>
      <c r="C42" s="181">
        <v>3.8169234557751039</v>
      </c>
      <c r="D42" s="181">
        <v>3.385565301644931</v>
      </c>
      <c r="E42" s="181">
        <v>2</v>
      </c>
      <c r="F42" s="181">
        <v>0</v>
      </c>
      <c r="G42" s="182">
        <v>0</v>
      </c>
      <c r="H42" s="181">
        <v>0</v>
      </c>
      <c r="I42" s="181">
        <v>3</v>
      </c>
      <c r="J42" s="181">
        <v>1</v>
      </c>
      <c r="K42" s="968"/>
      <c r="L42" s="181">
        <v>0</v>
      </c>
      <c r="M42" s="199">
        <v>8</v>
      </c>
      <c r="N42" s="198"/>
      <c r="O42" s="185"/>
      <c r="P42" s="185"/>
      <c r="Q42" s="185"/>
      <c r="R42" s="186">
        <f t="shared" si="16"/>
        <v>1.0687385676170291</v>
      </c>
      <c r="S42" s="186">
        <f t="shared" si="17"/>
        <v>0.20313391809869585</v>
      </c>
      <c r="T42" s="186">
        <f t="shared" si="18"/>
        <v>0.1</v>
      </c>
      <c r="U42" s="186">
        <f t="shared" si="19"/>
        <v>0</v>
      </c>
      <c r="V42" s="186">
        <f t="shared" si="20"/>
        <v>0</v>
      </c>
      <c r="W42" s="186">
        <f t="shared" si="21"/>
        <v>0</v>
      </c>
      <c r="X42" s="186">
        <f t="shared" si="22"/>
        <v>0.24</v>
      </c>
      <c r="Y42" s="186">
        <f t="shared" si="23"/>
        <v>0.08</v>
      </c>
      <c r="Z42" s="187">
        <f t="shared" si="24"/>
        <v>0</v>
      </c>
      <c r="AA42" s="186">
        <f t="shared" si="25"/>
        <v>0</v>
      </c>
      <c r="AB42" s="603">
        <f t="shared" si="26"/>
        <v>1.36</v>
      </c>
      <c r="AC42" s="612">
        <f t="shared" si="27"/>
        <v>3.0518724857157253</v>
      </c>
      <c r="AD42" s="613">
        <f t="shared" si="28"/>
        <v>34</v>
      </c>
      <c r="AE42" s="188"/>
      <c r="AF42" s="180">
        <v>2005</v>
      </c>
      <c r="AG42" s="1029"/>
      <c r="AH42" s="1133"/>
      <c r="AI42" s="1029"/>
      <c r="AJ42" s="1124"/>
      <c r="AK42" s="1124"/>
      <c r="AL42" s="1029"/>
      <c r="AM42" s="1029"/>
      <c r="AN42" s="1124"/>
      <c r="AO42" s="1124"/>
      <c r="AQ42" s="1124"/>
      <c r="AR42" s="1125"/>
      <c r="AS42" s="1124"/>
      <c r="AT42" s="1124"/>
    </row>
    <row r="43" spans="1:74" ht="15" x14ac:dyDescent="0.25">
      <c r="A43" s="179" t="s">
        <v>33</v>
      </c>
      <c r="B43" s="180">
        <v>2011</v>
      </c>
      <c r="C43" s="181">
        <v>6.0907243967578424</v>
      </c>
      <c r="D43" s="181">
        <v>0</v>
      </c>
      <c r="E43" s="181">
        <v>0</v>
      </c>
      <c r="F43" s="181">
        <v>4</v>
      </c>
      <c r="G43" s="182">
        <v>0</v>
      </c>
      <c r="H43" s="181">
        <v>0</v>
      </c>
      <c r="I43" s="181">
        <v>5</v>
      </c>
      <c r="J43" s="181">
        <v>5</v>
      </c>
      <c r="K43" s="968"/>
      <c r="L43" s="181">
        <v>0</v>
      </c>
      <c r="M43" s="199">
        <v>0</v>
      </c>
      <c r="N43" s="198"/>
      <c r="O43" s="185"/>
      <c r="P43" s="185"/>
      <c r="Q43" s="185"/>
      <c r="R43" s="186">
        <f t="shared" si="16"/>
        <v>1.705402831092196</v>
      </c>
      <c r="S43" s="186">
        <f t="shared" si="17"/>
        <v>0</v>
      </c>
      <c r="T43" s="186">
        <f t="shared" si="18"/>
        <v>0</v>
      </c>
      <c r="U43" s="186">
        <f t="shared" si="19"/>
        <v>0.48</v>
      </c>
      <c r="V43" s="186">
        <f t="shared" si="20"/>
        <v>0</v>
      </c>
      <c r="W43" s="186">
        <f t="shared" si="21"/>
        <v>0</v>
      </c>
      <c r="X43" s="186">
        <f t="shared" si="22"/>
        <v>0.4</v>
      </c>
      <c r="Y43" s="186">
        <f t="shared" si="23"/>
        <v>0.4</v>
      </c>
      <c r="Z43" s="187">
        <f t="shared" si="24"/>
        <v>0</v>
      </c>
      <c r="AA43" s="186">
        <f t="shared" si="25"/>
        <v>0</v>
      </c>
      <c r="AB43" s="603">
        <f t="shared" si="26"/>
        <v>0</v>
      </c>
      <c r="AC43" s="612">
        <f t="shared" si="27"/>
        <v>2.9854028310921956</v>
      </c>
      <c r="AD43" s="613">
        <f t="shared" si="28"/>
        <v>35</v>
      </c>
      <c r="AE43" s="188"/>
      <c r="AF43" s="180">
        <v>2011</v>
      </c>
      <c r="AG43" s="1029"/>
      <c r="AH43" s="1133"/>
      <c r="AI43" s="1029"/>
      <c r="AJ43" s="1124"/>
      <c r="AK43" s="1124"/>
      <c r="AL43" s="1029"/>
      <c r="AM43" s="1029"/>
      <c r="AN43" s="1124"/>
      <c r="AO43" s="1124"/>
      <c r="AP43" s="1094">
        <f t="shared" ref="AP43:AP44" si="29">SUM(AS43,AV43,AY43,BK43,BN43)</f>
        <v>17821</v>
      </c>
      <c r="AQ43" s="1094">
        <f t="shared" ref="AQ43:AR44" si="30">SUM(AT43,AW43,AZ43,BI43,BL43)</f>
        <v>1057</v>
      </c>
      <c r="AR43" s="1095">
        <f t="shared" si="30"/>
        <v>4200</v>
      </c>
      <c r="AS43" s="185">
        <v>12760</v>
      </c>
      <c r="AT43" s="185">
        <v>1057</v>
      </c>
      <c r="AU43" s="1101">
        <v>2000</v>
      </c>
      <c r="AV43" s="185">
        <v>4605</v>
      </c>
      <c r="AW43" s="185">
        <v>0</v>
      </c>
      <c r="AX43" s="1101">
        <v>2200</v>
      </c>
      <c r="AY43" s="185">
        <v>456</v>
      </c>
      <c r="AZ43" s="185">
        <v>0</v>
      </c>
      <c r="BA43" s="1107"/>
      <c r="BB43" s="185">
        <v>45058</v>
      </c>
      <c r="BC43" s="1101">
        <v>1648</v>
      </c>
      <c r="BD43" s="185">
        <v>4664</v>
      </c>
      <c r="BE43" s="1101">
        <v>0</v>
      </c>
      <c r="BF43" s="185">
        <v>1070</v>
      </c>
      <c r="BG43" s="1103">
        <v>0</v>
      </c>
      <c r="BH43" s="185"/>
      <c r="BI43" s="185"/>
      <c r="BJ43" s="1101"/>
      <c r="BK43" s="185"/>
      <c r="BL43" s="185"/>
      <c r="BM43" s="1101"/>
      <c r="BN43" s="1104"/>
      <c r="BO43" s="1105">
        <v>351</v>
      </c>
      <c r="BP43" s="185">
        <v>4313</v>
      </c>
      <c r="BQ43" s="185">
        <v>0</v>
      </c>
      <c r="BR43" s="1101">
        <v>2713</v>
      </c>
      <c r="BS43" s="185">
        <v>1</v>
      </c>
      <c r="BT43" s="1101">
        <v>1</v>
      </c>
      <c r="BV43" s="992"/>
    </row>
    <row r="44" spans="1:74" ht="15" x14ac:dyDescent="0.25">
      <c r="A44" s="179" t="s">
        <v>53</v>
      </c>
      <c r="B44" s="180"/>
      <c r="C44" s="181">
        <v>4.7977517566220556</v>
      </c>
      <c r="D44" s="181">
        <v>2.6918550556465917</v>
      </c>
      <c r="E44" s="181">
        <v>0</v>
      </c>
      <c r="F44" s="181">
        <v>2</v>
      </c>
      <c r="G44" s="182">
        <v>0</v>
      </c>
      <c r="H44" s="181">
        <v>0</v>
      </c>
      <c r="I44" s="181">
        <v>6</v>
      </c>
      <c r="J44" s="181">
        <v>1</v>
      </c>
      <c r="K44" s="968"/>
      <c r="L44" s="181">
        <v>0</v>
      </c>
      <c r="M44" s="197">
        <v>4</v>
      </c>
      <c r="N44" s="198"/>
      <c r="O44" s="185"/>
      <c r="P44" s="185"/>
      <c r="Q44" s="185"/>
      <c r="R44" s="186">
        <f t="shared" si="16"/>
        <v>1.3433704918541758</v>
      </c>
      <c r="S44" s="186">
        <f t="shared" si="17"/>
        <v>0.16151130333879549</v>
      </c>
      <c r="T44" s="186">
        <f t="shared" si="18"/>
        <v>0</v>
      </c>
      <c r="U44" s="186">
        <f t="shared" si="19"/>
        <v>0.24</v>
      </c>
      <c r="V44" s="186">
        <f t="shared" si="20"/>
        <v>0</v>
      </c>
      <c r="W44" s="186">
        <f t="shared" si="21"/>
        <v>0</v>
      </c>
      <c r="X44" s="186">
        <f t="shared" si="22"/>
        <v>0.48</v>
      </c>
      <c r="Y44" s="186">
        <f t="shared" si="23"/>
        <v>0.08</v>
      </c>
      <c r="Z44" s="187">
        <f t="shared" si="24"/>
        <v>0</v>
      </c>
      <c r="AA44" s="186">
        <f t="shared" si="25"/>
        <v>0</v>
      </c>
      <c r="AB44" s="603">
        <f t="shared" si="26"/>
        <v>0.68</v>
      </c>
      <c r="AC44" s="612">
        <f t="shared" si="27"/>
        <v>2.9848817951929711</v>
      </c>
      <c r="AD44" s="613">
        <f t="shared" si="28"/>
        <v>36</v>
      </c>
      <c r="AE44" s="188"/>
      <c r="AF44" s="180"/>
      <c r="AG44" s="1029"/>
      <c r="AH44" s="1133"/>
      <c r="AI44" s="1029"/>
      <c r="AJ44" s="1124"/>
      <c r="AK44" s="1124"/>
      <c r="AL44" s="1029"/>
      <c r="AM44" s="1029"/>
      <c r="AN44" s="1124"/>
      <c r="AO44" s="1124"/>
      <c r="AP44" s="1094">
        <f t="shared" si="29"/>
        <v>6730</v>
      </c>
      <c r="AQ44" s="1094">
        <f t="shared" si="30"/>
        <v>0</v>
      </c>
      <c r="AR44" s="1095">
        <f t="shared" si="30"/>
        <v>2580</v>
      </c>
      <c r="AS44" s="185">
        <v>6100</v>
      </c>
      <c r="AT44" s="185"/>
      <c r="AU44" s="1101">
        <v>2210</v>
      </c>
      <c r="AV44" s="185">
        <v>630</v>
      </c>
      <c r="AW44" s="185">
        <v>0</v>
      </c>
      <c r="AX44" s="1101">
        <v>370</v>
      </c>
      <c r="AY44" s="185"/>
      <c r="AZ44" s="185"/>
      <c r="BA44" s="1107"/>
      <c r="BB44" s="185">
        <v>45113</v>
      </c>
      <c r="BC44" s="1101">
        <v>5063</v>
      </c>
      <c r="BD44" s="185">
        <v>630</v>
      </c>
      <c r="BE44" s="1101">
        <v>0</v>
      </c>
      <c r="BF44" s="185"/>
      <c r="BG44" s="1103"/>
      <c r="BH44" s="185"/>
      <c r="BI44" s="185"/>
      <c r="BJ44" s="1101"/>
      <c r="BK44" s="185"/>
      <c r="BL44" s="185"/>
      <c r="BM44" s="1101"/>
      <c r="BN44" s="1104"/>
      <c r="BO44" s="1105">
        <v>116</v>
      </c>
      <c r="BP44" s="185">
        <v>992</v>
      </c>
      <c r="BQ44" s="185">
        <v>0</v>
      </c>
      <c r="BR44" s="1101">
        <v>512</v>
      </c>
      <c r="BS44" s="185">
        <v>306</v>
      </c>
      <c r="BT44" s="1101">
        <v>306</v>
      </c>
      <c r="BV44" s="992"/>
    </row>
    <row r="45" spans="1:74" ht="15" x14ac:dyDescent="0.25">
      <c r="A45" s="179" t="s">
        <v>29</v>
      </c>
      <c r="B45" s="192">
        <v>2015</v>
      </c>
      <c r="C45" s="181">
        <v>5.8910931716847017</v>
      </c>
      <c r="D45" s="181">
        <v>6.4895027771312215</v>
      </c>
      <c r="E45" s="181">
        <v>2</v>
      </c>
      <c r="F45" s="181">
        <v>2</v>
      </c>
      <c r="G45" s="190">
        <v>9</v>
      </c>
      <c r="H45" s="181">
        <v>0</v>
      </c>
      <c r="I45" s="181">
        <v>1</v>
      </c>
      <c r="J45" s="181">
        <v>5</v>
      </c>
      <c r="K45" s="968"/>
      <c r="L45" s="181">
        <v>0</v>
      </c>
      <c r="M45" s="199">
        <v>0</v>
      </c>
      <c r="N45" s="198"/>
      <c r="O45" s="185"/>
      <c r="P45" s="185"/>
      <c r="Q45" s="185"/>
      <c r="R45" s="186">
        <f t="shared" si="16"/>
        <v>1.6495060880717167</v>
      </c>
      <c r="S45" s="186">
        <f t="shared" si="17"/>
        <v>0.38937016662787327</v>
      </c>
      <c r="T45" s="186">
        <f t="shared" si="18"/>
        <v>0.1</v>
      </c>
      <c r="U45" s="186">
        <f t="shared" si="19"/>
        <v>0.24</v>
      </c>
      <c r="V45" s="186">
        <f t="shared" si="20"/>
        <v>0.09</v>
      </c>
      <c r="W45" s="186">
        <f t="shared" si="21"/>
        <v>0</v>
      </c>
      <c r="X45" s="186">
        <f t="shared" si="22"/>
        <v>0.08</v>
      </c>
      <c r="Y45" s="186">
        <f t="shared" si="23"/>
        <v>0.4</v>
      </c>
      <c r="Z45" s="187">
        <f t="shared" si="24"/>
        <v>0</v>
      </c>
      <c r="AA45" s="186">
        <f t="shared" si="25"/>
        <v>0</v>
      </c>
      <c r="AB45" s="603">
        <f t="shared" si="26"/>
        <v>0</v>
      </c>
      <c r="AC45" s="612">
        <f t="shared" si="27"/>
        <v>2.9488762546995901</v>
      </c>
      <c r="AD45" s="613">
        <f t="shared" si="28"/>
        <v>37</v>
      </c>
      <c r="AE45" s="188"/>
      <c r="AF45" s="192">
        <v>2015</v>
      </c>
      <c r="AG45" s="1029"/>
      <c r="AH45" s="1133"/>
      <c r="AI45" s="1134"/>
      <c r="AJ45" s="1124"/>
      <c r="AK45" s="1124"/>
      <c r="AL45" s="1029"/>
      <c r="AM45" s="1029"/>
      <c r="AN45" s="1124"/>
      <c r="AO45" s="1124"/>
    </row>
    <row r="46" spans="1:74" ht="15" x14ac:dyDescent="0.25">
      <c r="A46" s="179" t="s">
        <v>49</v>
      </c>
      <c r="B46" s="180"/>
      <c r="C46" s="181">
        <v>5.2948547313565797</v>
      </c>
      <c r="D46" s="181">
        <v>3.5943582024950445</v>
      </c>
      <c r="E46" s="181">
        <v>2.5033466337681012</v>
      </c>
      <c r="F46" s="181">
        <v>1</v>
      </c>
      <c r="G46" s="182">
        <v>0</v>
      </c>
      <c r="H46" s="181">
        <v>0</v>
      </c>
      <c r="I46" s="181">
        <v>3</v>
      </c>
      <c r="J46" s="181">
        <v>1</v>
      </c>
      <c r="K46" s="968"/>
      <c r="L46" s="181">
        <v>0</v>
      </c>
      <c r="M46" s="197">
        <v>4</v>
      </c>
      <c r="N46" s="198"/>
      <c r="O46" s="185"/>
      <c r="P46" s="185"/>
      <c r="Q46" s="185"/>
      <c r="R46" s="186">
        <f t="shared" si="16"/>
        <v>1.4825593247798425</v>
      </c>
      <c r="S46" s="186">
        <f t="shared" si="17"/>
        <v>0.21566149214970265</v>
      </c>
      <c r="T46" s="186">
        <f t="shared" si="18"/>
        <v>0.12516733168840508</v>
      </c>
      <c r="U46" s="186">
        <f t="shared" si="19"/>
        <v>0.12</v>
      </c>
      <c r="V46" s="186">
        <f t="shared" si="20"/>
        <v>0</v>
      </c>
      <c r="W46" s="186">
        <f t="shared" si="21"/>
        <v>0</v>
      </c>
      <c r="X46" s="186">
        <f t="shared" si="22"/>
        <v>0.24</v>
      </c>
      <c r="Y46" s="186">
        <f t="shared" si="23"/>
        <v>0.08</v>
      </c>
      <c r="Z46" s="187">
        <f t="shared" si="24"/>
        <v>0</v>
      </c>
      <c r="AA46" s="186">
        <f t="shared" si="25"/>
        <v>0</v>
      </c>
      <c r="AB46" s="603">
        <f t="shared" si="26"/>
        <v>0.68</v>
      </c>
      <c r="AC46" s="612">
        <f t="shared" si="27"/>
        <v>2.9433881486179501</v>
      </c>
      <c r="AD46" s="613">
        <f t="shared" si="28"/>
        <v>38</v>
      </c>
      <c r="AE46" s="188"/>
      <c r="AF46" s="180"/>
      <c r="AG46" s="1029"/>
      <c r="AH46" s="1133"/>
      <c r="AI46" s="1029"/>
      <c r="AJ46" s="1124"/>
      <c r="AK46" s="1124"/>
      <c r="AL46" s="1029"/>
      <c r="AM46" s="1029"/>
      <c r="AN46" s="1124"/>
      <c r="AO46" s="1124"/>
      <c r="AQ46" s="1124"/>
      <c r="AR46" s="1125"/>
      <c r="AS46" s="1124"/>
      <c r="AT46" s="1124"/>
    </row>
    <row r="47" spans="1:74" ht="15" x14ac:dyDescent="0.25">
      <c r="A47" s="179" t="s">
        <v>58</v>
      </c>
      <c r="B47" s="180"/>
      <c r="C47" s="181">
        <v>4.2793569867431174</v>
      </c>
      <c r="D47" s="181">
        <v>0</v>
      </c>
      <c r="E47" s="181">
        <v>3.5894019476493515</v>
      </c>
      <c r="F47" s="181">
        <v>0</v>
      </c>
      <c r="G47" s="182">
        <v>0</v>
      </c>
      <c r="H47" s="181">
        <v>0</v>
      </c>
      <c r="I47" s="181">
        <v>6</v>
      </c>
      <c r="J47" s="181">
        <v>5</v>
      </c>
      <c r="K47" s="968"/>
      <c r="L47" s="181">
        <v>0</v>
      </c>
      <c r="M47" s="197">
        <v>4</v>
      </c>
      <c r="N47" s="198"/>
      <c r="O47" s="185"/>
      <c r="P47" s="185"/>
      <c r="Q47" s="185"/>
      <c r="R47" s="186">
        <f t="shared" si="16"/>
        <v>1.1982199562880729</v>
      </c>
      <c r="S47" s="186">
        <f t="shared" si="17"/>
        <v>0</v>
      </c>
      <c r="T47" s="186">
        <f t="shared" si="18"/>
        <v>0.17947009738246758</v>
      </c>
      <c r="U47" s="186">
        <f t="shared" si="19"/>
        <v>0</v>
      </c>
      <c r="V47" s="186">
        <f t="shared" si="20"/>
        <v>0</v>
      </c>
      <c r="W47" s="186">
        <f t="shared" si="21"/>
        <v>0</v>
      </c>
      <c r="X47" s="186">
        <f t="shared" si="22"/>
        <v>0.48</v>
      </c>
      <c r="Y47" s="186">
        <f t="shared" si="23"/>
        <v>0.4</v>
      </c>
      <c r="Z47" s="187">
        <f t="shared" si="24"/>
        <v>0</v>
      </c>
      <c r="AA47" s="186">
        <f t="shared" si="25"/>
        <v>0</v>
      </c>
      <c r="AB47" s="603">
        <f t="shared" si="26"/>
        <v>0.68</v>
      </c>
      <c r="AC47" s="612">
        <f t="shared" si="27"/>
        <v>2.9376900536705408</v>
      </c>
      <c r="AD47" s="613">
        <f t="shared" si="28"/>
        <v>39</v>
      </c>
      <c r="AE47" s="188"/>
      <c r="AF47" s="180"/>
      <c r="AG47" s="1029"/>
      <c r="AH47" s="1133"/>
      <c r="AI47" s="1029"/>
      <c r="AJ47" s="1124"/>
      <c r="AK47" s="1124"/>
      <c r="AL47" s="1029"/>
      <c r="AM47" s="1029"/>
      <c r="AN47" s="1124"/>
      <c r="AO47" s="1124"/>
      <c r="AQ47" s="1124"/>
      <c r="AR47" s="1125"/>
      <c r="AS47" s="1124"/>
      <c r="AT47" s="1124"/>
    </row>
    <row r="48" spans="1:74" ht="15" x14ac:dyDescent="0.25">
      <c r="A48" s="191" t="s">
        <v>48</v>
      </c>
      <c r="B48" s="192">
        <v>2015</v>
      </c>
      <c r="C48" s="181">
        <v>3.126360420665776</v>
      </c>
      <c r="D48" s="181">
        <v>4.4923548351526961</v>
      </c>
      <c r="E48" s="181">
        <v>6.3123336305670605</v>
      </c>
      <c r="F48" s="181">
        <v>6</v>
      </c>
      <c r="G48" s="190">
        <v>10</v>
      </c>
      <c r="H48" s="181">
        <v>3</v>
      </c>
      <c r="I48" s="181">
        <v>3</v>
      </c>
      <c r="J48" s="181">
        <v>1</v>
      </c>
      <c r="K48" s="968"/>
      <c r="L48" s="181">
        <v>0</v>
      </c>
      <c r="M48" s="199">
        <v>0</v>
      </c>
      <c r="N48" s="198"/>
      <c r="O48" s="185"/>
      <c r="P48" s="185"/>
      <c r="Q48" s="193"/>
      <c r="R48" s="186">
        <f t="shared" si="16"/>
        <v>0.87538091778641736</v>
      </c>
      <c r="S48" s="186">
        <f t="shared" si="17"/>
        <v>0.26954129010916178</v>
      </c>
      <c r="T48" s="186">
        <f t="shared" si="18"/>
        <v>0.31561668152835304</v>
      </c>
      <c r="U48" s="186">
        <f t="shared" si="19"/>
        <v>0.72</v>
      </c>
      <c r="V48" s="186">
        <f t="shared" si="20"/>
        <v>0.1</v>
      </c>
      <c r="W48" s="186">
        <f t="shared" si="21"/>
        <v>0.30000000000000004</v>
      </c>
      <c r="X48" s="186">
        <f t="shared" si="22"/>
        <v>0.24</v>
      </c>
      <c r="Y48" s="186">
        <f t="shared" si="23"/>
        <v>0.08</v>
      </c>
      <c r="Z48" s="187">
        <f t="shared" si="24"/>
        <v>0</v>
      </c>
      <c r="AA48" s="186">
        <f t="shared" si="25"/>
        <v>0</v>
      </c>
      <c r="AB48" s="603">
        <f t="shared" si="26"/>
        <v>0</v>
      </c>
      <c r="AC48" s="612">
        <f t="shared" si="27"/>
        <v>2.9005388894239328</v>
      </c>
      <c r="AD48" s="613">
        <f t="shared" si="28"/>
        <v>40</v>
      </c>
      <c r="AE48" s="188"/>
      <c r="AF48" s="192">
        <v>2015</v>
      </c>
      <c r="AG48" s="1029"/>
      <c r="AH48" s="1133"/>
      <c r="AI48" s="1134"/>
      <c r="AJ48" s="1124"/>
      <c r="AK48" s="1124"/>
      <c r="AL48" s="1029"/>
      <c r="AM48" s="1029"/>
      <c r="AN48" s="1124"/>
      <c r="AO48" s="1124"/>
      <c r="AQ48" s="1124"/>
      <c r="AR48" s="1125"/>
      <c r="AS48" s="1124"/>
      <c r="AT48" s="1124"/>
    </row>
    <row r="49" spans="1:46" x14ac:dyDescent="0.25">
      <c r="A49" s="179" t="s">
        <v>34</v>
      </c>
      <c r="B49" s="180"/>
      <c r="C49" s="181">
        <v>3.0335255722616523</v>
      </c>
      <c r="D49" s="181">
        <v>6.1906013228145937</v>
      </c>
      <c r="E49" s="181">
        <v>0</v>
      </c>
      <c r="F49" s="181">
        <v>2</v>
      </c>
      <c r="G49" s="196">
        <v>7</v>
      </c>
      <c r="H49" s="181">
        <v>0</v>
      </c>
      <c r="I49" s="181">
        <v>3</v>
      </c>
      <c r="J49" s="181">
        <v>5</v>
      </c>
      <c r="K49" s="968"/>
      <c r="L49" s="181">
        <v>0</v>
      </c>
      <c r="M49" s="197">
        <v>4</v>
      </c>
      <c r="N49" s="198"/>
      <c r="O49" s="185"/>
      <c r="P49" s="185"/>
      <c r="Q49" s="185"/>
      <c r="R49" s="186">
        <f t="shared" si="16"/>
        <v>0.84938716023326277</v>
      </c>
      <c r="S49" s="186">
        <f t="shared" si="17"/>
        <v>0.37143607936887563</v>
      </c>
      <c r="T49" s="186">
        <f t="shared" si="18"/>
        <v>0</v>
      </c>
      <c r="U49" s="186">
        <f t="shared" si="19"/>
        <v>0.24</v>
      </c>
      <c r="V49" s="186">
        <f t="shared" si="20"/>
        <v>7.0000000000000007E-2</v>
      </c>
      <c r="W49" s="186">
        <f t="shared" si="21"/>
        <v>0</v>
      </c>
      <c r="X49" s="186">
        <f t="shared" si="22"/>
        <v>0.24</v>
      </c>
      <c r="Y49" s="186">
        <f t="shared" si="23"/>
        <v>0.4</v>
      </c>
      <c r="Z49" s="187">
        <f t="shared" si="24"/>
        <v>0</v>
      </c>
      <c r="AA49" s="186">
        <f t="shared" si="25"/>
        <v>0</v>
      </c>
      <c r="AB49" s="603">
        <f t="shared" si="26"/>
        <v>0.68</v>
      </c>
      <c r="AC49" s="612">
        <f t="shared" si="27"/>
        <v>2.8508232396021387</v>
      </c>
      <c r="AD49" s="613">
        <f t="shared" si="28"/>
        <v>41</v>
      </c>
      <c r="AE49" s="188"/>
      <c r="AF49" s="180"/>
      <c r="AG49" s="1029"/>
      <c r="AH49" s="1133"/>
      <c r="AI49" s="1029"/>
      <c r="AJ49" s="1124"/>
      <c r="AK49" s="1124"/>
      <c r="AL49" s="1029"/>
      <c r="AM49" s="1029"/>
      <c r="AN49" s="1124"/>
      <c r="AO49" s="1124"/>
      <c r="AQ49" s="1124"/>
      <c r="AR49" s="1125"/>
      <c r="AS49" s="1124"/>
      <c r="AT49" s="1124"/>
    </row>
    <row r="50" spans="1:46" ht="15" x14ac:dyDescent="0.25">
      <c r="A50" s="191" t="s">
        <v>292</v>
      </c>
      <c r="B50" s="180">
        <v>2013</v>
      </c>
      <c r="C50" s="181">
        <v>7.1089311905523971</v>
      </c>
      <c r="D50" s="181">
        <v>0</v>
      </c>
      <c r="E50" s="181">
        <v>1.2847311682808886</v>
      </c>
      <c r="F50" s="181">
        <v>1</v>
      </c>
      <c r="G50" s="182">
        <v>0</v>
      </c>
      <c r="H50" s="181">
        <v>0</v>
      </c>
      <c r="I50" s="181">
        <v>2</v>
      </c>
      <c r="J50" s="181">
        <v>3</v>
      </c>
      <c r="K50" s="968"/>
      <c r="L50" s="181">
        <v>0</v>
      </c>
      <c r="M50" s="199">
        <v>0</v>
      </c>
      <c r="N50" s="198"/>
      <c r="O50" s="185"/>
      <c r="P50" s="185"/>
      <c r="Q50" s="185"/>
      <c r="R50" s="186">
        <f t="shared" si="16"/>
        <v>1.9905007333546714</v>
      </c>
      <c r="S50" s="186">
        <f t="shared" si="17"/>
        <v>0</v>
      </c>
      <c r="T50" s="186">
        <f t="shared" si="18"/>
        <v>6.4236558414044437E-2</v>
      </c>
      <c r="U50" s="186">
        <f t="shared" si="19"/>
        <v>0.12</v>
      </c>
      <c r="V50" s="186">
        <f t="shared" si="20"/>
        <v>0</v>
      </c>
      <c r="W50" s="186">
        <f t="shared" si="21"/>
        <v>0</v>
      </c>
      <c r="X50" s="186">
        <f t="shared" si="22"/>
        <v>0.16</v>
      </c>
      <c r="Y50" s="186">
        <f t="shared" si="23"/>
        <v>0.24</v>
      </c>
      <c r="Z50" s="187">
        <f t="shared" si="24"/>
        <v>0</v>
      </c>
      <c r="AA50" s="186">
        <f t="shared" si="25"/>
        <v>0</v>
      </c>
      <c r="AB50" s="603">
        <f t="shared" si="26"/>
        <v>0</v>
      </c>
      <c r="AC50" s="612">
        <f t="shared" si="27"/>
        <v>2.5747372917687157</v>
      </c>
      <c r="AD50" s="613">
        <f t="shared" si="28"/>
        <v>42</v>
      </c>
      <c r="AE50" s="188"/>
      <c r="AF50" s="180">
        <v>2013</v>
      </c>
      <c r="AG50" s="1029"/>
      <c r="AH50" s="1133"/>
      <c r="AI50" s="1029"/>
      <c r="AJ50" s="1124"/>
      <c r="AK50" s="1124"/>
      <c r="AL50" s="1029"/>
      <c r="AM50" s="1029"/>
      <c r="AN50" s="1124"/>
      <c r="AO50" s="1124"/>
      <c r="AQ50" s="1124"/>
      <c r="AR50" s="1125"/>
      <c r="AS50" s="1124"/>
      <c r="AT50" s="1124"/>
    </row>
    <row r="51" spans="1:46" ht="15" x14ac:dyDescent="0.25">
      <c r="A51" s="191" t="s">
        <v>319</v>
      </c>
      <c r="B51" s="192">
        <v>2015</v>
      </c>
      <c r="C51" s="181">
        <v>6.3978518273014657</v>
      </c>
      <c r="D51" s="181">
        <v>5.7109300204524907</v>
      </c>
      <c r="E51" s="181">
        <v>0</v>
      </c>
      <c r="F51" s="181">
        <v>1</v>
      </c>
      <c r="G51" s="182">
        <v>0</v>
      </c>
      <c r="H51" s="181">
        <v>0</v>
      </c>
      <c r="I51" s="181">
        <v>2</v>
      </c>
      <c r="J51" s="181">
        <v>2</v>
      </c>
      <c r="K51" s="968"/>
      <c r="L51" s="181">
        <v>0</v>
      </c>
      <c r="M51" s="199">
        <v>0</v>
      </c>
      <c r="N51" s="198"/>
      <c r="O51" s="185"/>
      <c r="P51" s="185"/>
      <c r="Q51" s="185"/>
      <c r="R51" s="186">
        <f t="shared" si="16"/>
        <v>1.7913985116444107</v>
      </c>
      <c r="S51" s="186">
        <f t="shared" si="17"/>
        <v>0.34265580122714945</v>
      </c>
      <c r="T51" s="186">
        <f t="shared" si="18"/>
        <v>0</v>
      </c>
      <c r="U51" s="186">
        <f t="shared" si="19"/>
        <v>0.12</v>
      </c>
      <c r="V51" s="186">
        <f t="shared" si="20"/>
        <v>0</v>
      </c>
      <c r="W51" s="186">
        <f t="shared" si="21"/>
        <v>0</v>
      </c>
      <c r="X51" s="186">
        <f t="shared" si="22"/>
        <v>0.16</v>
      </c>
      <c r="Y51" s="186">
        <f t="shared" si="23"/>
        <v>0.16</v>
      </c>
      <c r="Z51" s="187">
        <f t="shared" si="24"/>
        <v>0</v>
      </c>
      <c r="AA51" s="186">
        <f t="shared" si="25"/>
        <v>0</v>
      </c>
      <c r="AB51" s="603">
        <f t="shared" si="26"/>
        <v>0</v>
      </c>
      <c r="AC51" s="612">
        <f t="shared" si="27"/>
        <v>2.5740543128715605</v>
      </c>
      <c r="AD51" s="613">
        <f t="shared" si="28"/>
        <v>43</v>
      </c>
      <c r="AE51" s="188"/>
      <c r="AF51" s="192">
        <v>2015</v>
      </c>
      <c r="AG51" s="1029"/>
      <c r="AH51" s="1133"/>
      <c r="AI51" s="1134"/>
      <c r="AJ51" s="1124"/>
      <c r="AK51" s="1124"/>
      <c r="AL51" s="1029"/>
      <c r="AM51" s="1029"/>
      <c r="AN51" s="1124"/>
      <c r="AO51" s="1124"/>
      <c r="AQ51" s="1124"/>
      <c r="AR51" s="1125"/>
      <c r="AS51" s="1124"/>
      <c r="AT51" s="1124"/>
    </row>
    <row r="52" spans="1:46" ht="15" x14ac:dyDescent="0.25">
      <c r="A52" s="179" t="s">
        <v>43</v>
      </c>
      <c r="B52" s="180"/>
      <c r="C52" s="181">
        <v>2.5899381386046265</v>
      </c>
      <c r="D52" s="181">
        <v>6.037874293417488</v>
      </c>
      <c r="E52" s="181">
        <v>0</v>
      </c>
      <c r="F52" s="181">
        <v>0</v>
      </c>
      <c r="G52" s="190">
        <v>8</v>
      </c>
      <c r="H52" s="181">
        <v>0</v>
      </c>
      <c r="I52" s="181">
        <v>6</v>
      </c>
      <c r="J52" s="181">
        <v>2</v>
      </c>
      <c r="K52" s="968"/>
      <c r="L52" s="181">
        <v>0</v>
      </c>
      <c r="M52" s="197">
        <v>4</v>
      </c>
      <c r="N52" s="198"/>
      <c r="O52" s="185"/>
      <c r="P52" s="185"/>
      <c r="Q52" s="185"/>
      <c r="R52" s="186">
        <f t="shared" si="16"/>
        <v>0.72518267880929554</v>
      </c>
      <c r="S52" s="186">
        <f t="shared" si="17"/>
        <v>0.36227245760504928</v>
      </c>
      <c r="T52" s="186">
        <f t="shared" si="18"/>
        <v>0</v>
      </c>
      <c r="U52" s="186">
        <f t="shared" si="19"/>
        <v>0</v>
      </c>
      <c r="V52" s="186">
        <f t="shared" si="20"/>
        <v>0.08</v>
      </c>
      <c r="W52" s="186">
        <f t="shared" si="21"/>
        <v>0</v>
      </c>
      <c r="X52" s="186">
        <f t="shared" si="22"/>
        <v>0.48</v>
      </c>
      <c r="Y52" s="186">
        <f t="shared" si="23"/>
        <v>0.16</v>
      </c>
      <c r="Z52" s="187">
        <f t="shared" si="24"/>
        <v>0</v>
      </c>
      <c r="AA52" s="186">
        <f t="shared" si="25"/>
        <v>0</v>
      </c>
      <c r="AB52" s="603">
        <f t="shared" si="26"/>
        <v>0.68</v>
      </c>
      <c r="AC52" s="612">
        <f t="shared" si="27"/>
        <v>2.4874551364143449</v>
      </c>
      <c r="AD52" s="613">
        <f t="shared" si="28"/>
        <v>44</v>
      </c>
      <c r="AE52" s="188"/>
      <c r="AF52" s="180"/>
      <c r="AG52" s="1029"/>
      <c r="AH52" s="1133"/>
      <c r="AI52" s="1029"/>
      <c r="AJ52" s="1124"/>
      <c r="AK52" s="1124"/>
      <c r="AL52" s="1029"/>
      <c r="AM52" s="1029"/>
      <c r="AN52" s="1124"/>
      <c r="AO52" s="1124"/>
      <c r="AQ52" s="1124"/>
      <c r="AR52" s="1125"/>
      <c r="AS52" s="1124"/>
      <c r="AT52" s="1124"/>
    </row>
    <row r="53" spans="1:46" ht="15" x14ac:dyDescent="0.25">
      <c r="A53" s="179" t="s">
        <v>28</v>
      </c>
      <c r="B53" s="180"/>
      <c r="C53" s="181">
        <v>2.6520177681428976</v>
      </c>
      <c r="D53" s="181">
        <v>6.5164202367030697</v>
      </c>
      <c r="E53" s="181">
        <v>0</v>
      </c>
      <c r="F53" s="181">
        <v>1</v>
      </c>
      <c r="G53" s="190">
        <v>7</v>
      </c>
      <c r="H53" s="181">
        <v>0</v>
      </c>
      <c r="I53" s="181">
        <v>4</v>
      </c>
      <c r="J53" s="181">
        <v>2</v>
      </c>
      <c r="K53" s="968"/>
      <c r="L53" s="181">
        <v>0</v>
      </c>
      <c r="M53" s="197">
        <v>4</v>
      </c>
      <c r="N53" s="198"/>
      <c r="O53" s="185"/>
      <c r="P53" s="185"/>
      <c r="Q53" s="185"/>
      <c r="R53" s="186">
        <f t="shared" si="16"/>
        <v>0.7425649750800114</v>
      </c>
      <c r="S53" s="186">
        <f t="shared" si="17"/>
        <v>0.39098521420218418</v>
      </c>
      <c r="T53" s="186">
        <f t="shared" si="18"/>
        <v>0</v>
      </c>
      <c r="U53" s="186">
        <f t="shared" si="19"/>
        <v>0.12</v>
      </c>
      <c r="V53" s="186">
        <f t="shared" si="20"/>
        <v>7.0000000000000007E-2</v>
      </c>
      <c r="W53" s="186">
        <f t="shared" si="21"/>
        <v>0</v>
      </c>
      <c r="X53" s="186">
        <f t="shared" si="22"/>
        <v>0.32</v>
      </c>
      <c r="Y53" s="186">
        <f t="shared" si="23"/>
        <v>0.16</v>
      </c>
      <c r="Z53" s="187">
        <f t="shared" si="24"/>
        <v>0</v>
      </c>
      <c r="AA53" s="186">
        <f t="shared" si="25"/>
        <v>0</v>
      </c>
      <c r="AB53" s="603">
        <f t="shared" si="26"/>
        <v>0.68</v>
      </c>
      <c r="AC53" s="612">
        <f t="shared" si="27"/>
        <v>2.4835501892821954</v>
      </c>
      <c r="AD53" s="613">
        <f t="shared" si="28"/>
        <v>45</v>
      </c>
      <c r="AE53" s="188"/>
      <c r="AF53" s="180"/>
      <c r="AG53" s="1029"/>
      <c r="AH53" s="1133"/>
      <c r="AI53" s="1029"/>
      <c r="AJ53" s="1124"/>
      <c r="AK53" s="1124"/>
      <c r="AL53" s="1029"/>
      <c r="AM53" s="1029"/>
      <c r="AN53" s="1124"/>
      <c r="AO53" s="1124"/>
      <c r="AQ53" s="1124"/>
      <c r="AR53" s="1125"/>
      <c r="AS53" s="1124"/>
      <c r="AT53" s="1124"/>
    </row>
    <row r="54" spans="1:46" ht="15" x14ac:dyDescent="0.25">
      <c r="A54" s="179" t="s">
        <v>30</v>
      </c>
      <c r="B54" s="180">
        <v>2013</v>
      </c>
      <c r="C54" s="181">
        <v>6.1030140143018983</v>
      </c>
      <c r="D54" s="181">
        <v>0</v>
      </c>
      <c r="E54" s="181">
        <v>6.0363350790021952</v>
      </c>
      <c r="F54" s="181">
        <v>1</v>
      </c>
      <c r="G54" s="182">
        <v>0</v>
      </c>
      <c r="H54" s="181">
        <v>0</v>
      </c>
      <c r="I54" s="181">
        <v>2</v>
      </c>
      <c r="J54" s="181">
        <v>2</v>
      </c>
      <c r="K54" s="968"/>
      <c r="L54" s="181">
        <v>0</v>
      </c>
      <c r="M54" s="199">
        <v>0</v>
      </c>
      <c r="N54" s="198"/>
      <c r="O54" s="185"/>
      <c r="P54" s="185"/>
      <c r="Q54" s="185"/>
      <c r="R54" s="186">
        <f t="shared" si="16"/>
        <v>1.7088439240045317</v>
      </c>
      <c r="S54" s="186">
        <f t="shared" si="17"/>
        <v>0</v>
      </c>
      <c r="T54" s="186">
        <f t="shared" si="18"/>
        <v>0.30181675395010976</v>
      </c>
      <c r="U54" s="186">
        <f t="shared" si="19"/>
        <v>0.12</v>
      </c>
      <c r="V54" s="186">
        <f t="shared" si="20"/>
        <v>0</v>
      </c>
      <c r="W54" s="186">
        <f t="shared" si="21"/>
        <v>0</v>
      </c>
      <c r="X54" s="186">
        <f t="shared" si="22"/>
        <v>0.16</v>
      </c>
      <c r="Y54" s="186">
        <f t="shared" si="23"/>
        <v>0.16</v>
      </c>
      <c r="Z54" s="187">
        <f t="shared" si="24"/>
        <v>0</v>
      </c>
      <c r="AA54" s="186">
        <f t="shared" si="25"/>
        <v>0</v>
      </c>
      <c r="AB54" s="603">
        <f t="shared" si="26"/>
        <v>0</v>
      </c>
      <c r="AC54" s="612">
        <f t="shared" si="27"/>
        <v>2.4506606779546418</v>
      </c>
      <c r="AD54" s="613">
        <f t="shared" si="28"/>
        <v>46</v>
      </c>
      <c r="AE54" s="188"/>
      <c r="AF54" s="194" t="s">
        <v>168</v>
      </c>
      <c r="AG54" s="1029"/>
      <c r="AH54" s="1133"/>
      <c r="AI54" s="1029"/>
      <c r="AJ54" s="1124"/>
      <c r="AK54" s="1124"/>
      <c r="AL54" s="1029"/>
      <c r="AM54" s="1029"/>
      <c r="AN54" s="1124"/>
      <c r="AO54" s="1124"/>
      <c r="AQ54" s="1124"/>
      <c r="AR54" s="1125"/>
      <c r="AS54" s="1124"/>
      <c r="AT54" s="1124"/>
    </row>
    <row r="55" spans="1:46" ht="15" x14ac:dyDescent="0.25">
      <c r="A55" s="179" t="s">
        <v>55</v>
      </c>
      <c r="B55" s="180">
        <v>2011</v>
      </c>
      <c r="C55" s="181">
        <v>4.7855858028755058</v>
      </c>
      <c r="D55" s="181">
        <v>3.6462770240018294</v>
      </c>
      <c r="E55" s="181">
        <v>4.011380510687288</v>
      </c>
      <c r="F55" s="181">
        <v>2</v>
      </c>
      <c r="G55" s="182">
        <v>0</v>
      </c>
      <c r="H55" s="181">
        <v>0</v>
      </c>
      <c r="I55" s="181">
        <v>2</v>
      </c>
      <c r="J55" s="181">
        <v>3</v>
      </c>
      <c r="K55" s="968"/>
      <c r="L55" s="181">
        <v>0</v>
      </c>
      <c r="M55" s="199">
        <v>0</v>
      </c>
      <c r="N55" s="198"/>
      <c r="O55" s="185"/>
      <c r="P55" s="185"/>
      <c r="Q55" s="185"/>
      <c r="R55" s="186">
        <f t="shared" si="16"/>
        <v>1.3399640248051417</v>
      </c>
      <c r="S55" s="186">
        <f t="shared" si="17"/>
        <v>0.21877662144010976</v>
      </c>
      <c r="T55" s="186">
        <f t="shared" si="18"/>
        <v>0.2005690255343644</v>
      </c>
      <c r="U55" s="186">
        <f t="shared" si="19"/>
        <v>0.24</v>
      </c>
      <c r="V55" s="186">
        <f t="shared" si="20"/>
        <v>0</v>
      </c>
      <c r="W55" s="186">
        <f t="shared" si="21"/>
        <v>0</v>
      </c>
      <c r="X55" s="186">
        <f t="shared" si="22"/>
        <v>0.16</v>
      </c>
      <c r="Y55" s="186">
        <f t="shared" si="23"/>
        <v>0.24</v>
      </c>
      <c r="Z55" s="187">
        <f t="shared" si="24"/>
        <v>0</v>
      </c>
      <c r="AA55" s="186">
        <f t="shared" si="25"/>
        <v>0</v>
      </c>
      <c r="AB55" s="603">
        <f t="shared" si="26"/>
        <v>0</v>
      </c>
      <c r="AC55" s="612">
        <f t="shared" si="27"/>
        <v>2.3993096717796156</v>
      </c>
      <c r="AD55" s="613">
        <f t="shared" si="28"/>
        <v>47</v>
      </c>
      <c r="AE55" s="188"/>
      <c r="AF55" s="180">
        <v>2011</v>
      </c>
      <c r="AG55" s="1029"/>
      <c r="AH55" s="1133"/>
      <c r="AI55" s="1029"/>
      <c r="AJ55" s="1124"/>
      <c r="AK55" s="1124"/>
      <c r="AL55" s="1029"/>
      <c r="AM55" s="1029"/>
      <c r="AN55" s="1124"/>
      <c r="AO55" s="1124"/>
      <c r="AQ55" s="1124"/>
      <c r="AR55" s="1125"/>
      <c r="AS55" s="1124"/>
      <c r="AT55" s="1124"/>
    </row>
    <row r="56" spans="1:46" ht="15" x14ac:dyDescent="0.25">
      <c r="A56" s="179" t="s">
        <v>40</v>
      </c>
      <c r="B56" s="180"/>
      <c r="C56" s="181">
        <v>0.16440330370831191</v>
      </c>
      <c r="D56" s="181">
        <v>6.1869896032993097</v>
      </c>
      <c r="E56" s="181">
        <v>0</v>
      </c>
      <c r="F56" s="181">
        <v>1</v>
      </c>
      <c r="G56" s="182">
        <v>0</v>
      </c>
      <c r="H56" s="181">
        <v>0</v>
      </c>
      <c r="I56" s="181">
        <v>4</v>
      </c>
      <c r="J56" s="181">
        <v>10</v>
      </c>
      <c r="K56" s="968"/>
      <c r="L56" s="181">
        <v>0</v>
      </c>
      <c r="M56" s="197">
        <v>4</v>
      </c>
      <c r="N56" s="198"/>
      <c r="O56" s="185"/>
      <c r="P56" s="185"/>
      <c r="Q56" s="185"/>
      <c r="R56" s="186">
        <f t="shared" si="16"/>
        <v>4.6032925038327337E-2</v>
      </c>
      <c r="S56" s="186">
        <f t="shared" si="17"/>
        <v>0.37121937619795858</v>
      </c>
      <c r="T56" s="186">
        <f t="shared" si="18"/>
        <v>0</v>
      </c>
      <c r="U56" s="186">
        <f t="shared" si="19"/>
        <v>0.12</v>
      </c>
      <c r="V56" s="186">
        <f t="shared" si="20"/>
        <v>0</v>
      </c>
      <c r="W56" s="186">
        <f t="shared" si="21"/>
        <v>0</v>
      </c>
      <c r="X56" s="186">
        <f t="shared" si="22"/>
        <v>0.32</v>
      </c>
      <c r="Y56" s="186">
        <f t="shared" si="23"/>
        <v>0.8</v>
      </c>
      <c r="Z56" s="187">
        <f t="shared" si="24"/>
        <v>0</v>
      </c>
      <c r="AA56" s="186">
        <f t="shared" si="25"/>
        <v>0</v>
      </c>
      <c r="AB56" s="603">
        <f t="shared" si="26"/>
        <v>0.68</v>
      </c>
      <c r="AC56" s="612">
        <f t="shared" si="27"/>
        <v>2.337252301236286</v>
      </c>
      <c r="AD56" s="613">
        <f t="shared" si="28"/>
        <v>48</v>
      </c>
      <c r="AE56" s="188"/>
      <c r="AF56" s="180"/>
      <c r="AG56" s="1029"/>
      <c r="AH56" s="1133"/>
      <c r="AI56" s="1029"/>
      <c r="AJ56" s="1124"/>
      <c r="AK56" s="1124"/>
      <c r="AL56" s="1029"/>
      <c r="AM56" s="1029"/>
      <c r="AN56" s="1124"/>
      <c r="AO56" s="1124"/>
      <c r="AQ56" s="1124"/>
      <c r="AR56" s="1125"/>
      <c r="AS56" s="1124"/>
      <c r="AT56" s="1124"/>
    </row>
    <row r="57" spans="1:46" ht="15" x14ac:dyDescent="0.25">
      <c r="A57" s="179" t="s">
        <v>45</v>
      </c>
      <c r="B57" s="180"/>
      <c r="C57" s="181">
        <v>1.6294256088574528</v>
      </c>
      <c r="D57" s="181">
        <v>6.0010136505094351</v>
      </c>
      <c r="E57" s="181">
        <v>0</v>
      </c>
      <c r="F57" s="181">
        <v>1</v>
      </c>
      <c r="G57" s="182">
        <v>0</v>
      </c>
      <c r="H57" s="181">
        <v>0</v>
      </c>
      <c r="I57" s="181">
        <v>4</v>
      </c>
      <c r="J57" s="181">
        <v>5</v>
      </c>
      <c r="K57" s="968"/>
      <c r="L57" s="181">
        <v>0</v>
      </c>
      <c r="M57" s="197">
        <v>4</v>
      </c>
      <c r="N57" s="198"/>
      <c r="O57" s="185"/>
      <c r="P57" s="185"/>
      <c r="Q57" s="185"/>
      <c r="R57" s="186">
        <f t="shared" si="16"/>
        <v>0.45623917048008683</v>
      </c>
      <c r="S57" s="186">
        <f t="shared" si="17"/>
        <v>0.36006081903056608</v>
      </c>
      <c r="T57" s="186">
        <f t="shared" si="18"/>
        <v>0</v>
      </c>
      <c r="U57" s="186">
        <f t="shared" si="19"/>
        <v>0.12</v>
      </c>
      <c r="V57" s="186">
        <f t="shared" si="20"/>
        <v>0</v>
      </c>
      <c r="W57" s="186">
        <f t="shared" si="21"/>
        <v>0</v>
      </c>
      <c r="X57" s="186">
        <f t="shared" si="22"/>
        <v>0.32</v>
      </c>
      <c r="Y57" s="186">
        <f t="shared" si="23"/>
        <v>0.4</v>
      </c>
      <c r="Z57" s="187">
        <f t="shared" si="24"/>
        <v>0</v>
      </c>
      <c r="AA57" s="186">
        <f t="shared" si="25"/>
        <v>0</v>
      </c>
      <c r="AB57" s="603">
        <f t="shared" si="26"/>
        <v>0.68</v>
      </c>
      <c r="AC57" s="612">
        <f t="shared" si="27"/>
        <v>2.3362999895106529</v>
      </c>
      <c r="AD57" s="613">
        <f t="shared" si="28"/>
        <v>49</v>
      </c>
      <c r="AE57" s="188"/>
      <c r="AF57" s="180"/>
      <c r="AG57" s="1029"/>
      <c r="AH57" s="1133"/>
      <c r="AI57" s="1029"/>
      <c r="AJ57" s="1124"/>
      <c r="AK57" s="1124"/>
      <c r="AL57" s="1029"/>
      <c r="AM57" s="1029"/>
      <c r="AN57" s="1124"/>
      <c r="AO57" s="1124"/>
      <c r="AQ57" s="1124"/>
      <c r="AR57" s="1125"/>
      <c r="AS57" s="1124"/>
      <c r="AT57" s="1124"/>
    </row>
    <row r="58" spans="1:46" ht="15" x14ac:dyDescent="0.25">
      <c r="A58" s="179" t="s">
        <v>60</v>
      </c>
      <c r="B58" s="180"/>
      <c r="C58" s="181">
        <v>2.719292678033689</v>
      </c>
      <c r="D58" s="181">
        <v>3.175927834929027</v>
      </c>
      <c r="E58" s="181">
        <v>2.9709230714760473</v>
      </c>
      <c r="F58" s="181">
        <v>1</v>
      </c>
      <c r="G58" s="182">
        <v>0</v>
      </c>
      <c r="H58" s="181">
        <v>0</v>
      </c>
      <c r="I58" s="181">
        <v>3</v>
      </c>
      <c r="J58" s="181">
        <v>2</v>
      </c>
      <c r="K58" s="968"/>
      <c r="L58" s="181">
        <v>0</v>
      </c>
      <c r="M58" s="197">
        <v>4</v>
      </c>
      <c r="N58" s="198"/>
      <c r="O58" s="185"/>
      <c r="P58" s="185"/>
      <c r="Q58" s="185"/>
      <c r="R58" s="186">
        <f t="shared" si="16"/>
        <v>0.76140194984943299</v>
      </c>
      <c r="S58" s="186">
        <f t="shared" si="17"/>
        <v>0.19055567009574162</v>
      </c>
      <c r="T58" s="186">
        <f t="shared" si="18"/>
        <v>0.14854615357380238</v>
      </c>
      <c r="U58" s="186">
        <f t="shared" si="19"/>
        <v>0.12</v>
      </c>
      <c r="V58" s="186">
        <f t="shared" si="20"/>
        <v>0</v>
      </c>
      <c r="W58" s="186">
        <f t="shared" si="21"/>
        <v>0</v>
      </c>
      <c r="X58" s="186">
        <f t="shared" si="22"/>
        <v>0.24</v>
      </c>
      <c r="Y58" s="186">
        <f t="shared" si="23"/>
        <v>0.16</v>
      </c>
      <c r="Z58" s="187">
        <f t="shared" si="24"/>
        <v>0</v>
      </c>
      <c r="AA58" s="186">
        <f t="shared" si="25"/>
        <v>0</v>
      </c>
      <c r="AB58" s="603">
        <f t="shared" si="26"/>
        <v>0.68</v>
      </c>
      <c r="AC58" s="612">
        <f t="shared" si="27"/>
        <v>2.3005037735189768</v>
      </c>
      <c r="AD58" s="613">
        <f t="shared" si="28"/>
        <v>50</v>
      </c>
      <c r="AE58" s="188"/>
      <c r="AF58" s="180"/>
      <c r="AG58" s="1029"/>
      <c r="AH58" s="1133"/>
      <c r="AI58" s="1029"/>
      <c r="AJ58" s="1124"/>
      <c r="AK58" s="1124"/>
      <c r="AL58" s="1029"/>
      <c r="AM58" s="1029"/>
      <c r="AN58" s="1124"/>
      <c r="AO58" s="1124"/>
      <c r="AQ58" s="1124"/>
      <c r="AR58" s="1125"/>
      <c r="AS58" s="1124"/>
      <c r="AT58" s="1124"/>
    </row>
    <row r="59" spans="1:46" ht="15" x14ac:dyDescent="0.25">
      <c r="A59" s="179" t="s">
        <v>31</v>
      </c>
      <c r="B59" s="180"/>
      <c r="C59" s="181">
        <v>2.3524133484376115</v>
      </c>
      <c r="D59" s="181">
        <v>6.3441212177622575</v>
      </c>
      <c r="E59" s="181">
        <v>0</v>
      </c>
      <c r="F59" s="181">
        <v>0</v>
      </c>
      <c r="G59" s="182">
        <v>0</v>
      </c>
      <c r="H59" s="181">
        <v>0</v>
      </c>
      <c r="I59" s="181">
        <v>3</v>
      </c>
      <c r="J59" s="181">
        <v>3</v>
      </c>
      <c r="K59" s="968"/>
      <c r="L59" s="181">
        <v>0</v>
      </c>
      <c r="M59" s="197">
        <v>4</v>
      </c>
      <c r="N59" s="198"/>
      <c r="O59" s="185"/>
      <c r="P59" s="185"/>
      <c r="Q59" s="185"/>
      <c r="R59" s="186">
        <f t="shared" si="16"/>
        <v>0.65867573756253128</v>
      </c>
      <c r="S59" s="186">
        <f t="shared" si="17"/>
        <v>0.38064727306573543</v>
      </c>
      <c r="T59" s="186">
        <f t="shared" si="18"/>
        <v>0</v>
      </c>
      <c r="U59" s="186">
        <f t="shared" si="19"/>
        <v>0</v>
      </c>
      <c r="V59" s="186">
        <f t="shared" si="20"/>
        <v>0</v>
      </c>
      <c r="W59" s="186">
        <f t="shared" si="21"/>
        <v>0</v>
      </c>
      <c r="X59" s="186">
        <f t="shared" si="22"/>
        <v>0.24</v>
      </c>
      <c r="Y59" s="186">
        <f t="shared" si="23"/>
        <v>0.24</v>
      </c>
      <c r="Z59" s="187">
        <f t="shared" si="24"/>
        <v>0</v>
      </c>
      <c r="AA59" s="186">
        <f t="shared" si="25"/>
        <v>0</v>
      </c>
      <c r="AB59" s="603">
        <f t="shared" si="26"/>
        <v>0.68</v>
      </c>
      <c r="AC59" s="612">
        <f t="shared" si="27"/>
        <v>2.1993230106282669</v>
      </c>
      <c r="AD59" s="613">
        <f t="shared" si="28"/>
        <v>51</v>
      </c>
      <c r="AE59" s="188"/>
      <c r="AF59" s="180"/>
      <c r="AG59" s="1029"/>
      <c r="AH59" s="1133"/>
      <c r="AI59" s="1029"/>
      <c r="AJ59" s="1124"/>
      <c r="AK59" s="1124"/>
      <c r="AL59" s="1029"/>
      <c r="AM59" s="1029"/>
      <c r="AN59" s="1124"/>
      <c r="AO59" s="1124"/>
      <c r="AQ59" s="1124"/>
      <c r="AR59" s="1125"/>
      <c r="AS59" s="1124"/>
      <c r="AT59" s="1124"/>
    </row>
    <row r="60" spans="1:46" ht="15" x14ac:dyDescent="0.25">
      <c r="A60" s="179" t="s">
        <v>41</v>
      </c>
      <c r="B60" s="180"/>
      <c r="C60" s="181">
        <v>0.99609582609338787</v>
      </c>
      <c r="D60" s="181">
        <v>6.0755335602064235</v>
      </c>
      <c r="E60" s="181">
        <v>0</v>
      </c>
      <c r="F60" s="181">
        <v>1</v>
      </c>
      <c r="G60" s="182">
        <v>0</v>
      </c>
      <c r="H60" s="181">
        <v>0</v>
      </c>
      <c r="I60" s="181">
        <v>6</v>
      </c>
      <c r="J60" s="181">
        <v>3</v>
      </c>
      <c r="K60" s="968"/>
      <c r="L60" s="181">
        <v>0</v>
      </c>
      <c r="M60" s="197">
        <v>4</v>
      </c>
      <c r="N60" s="198"/>
      <c r="O60" s="185"/>
      <c r="P60" s="185"/>
      <c r="Q60" s="185"/>
      <c r="R60" s="186">
        <f t="shared" si="16"/>
        <v>0.27890683130614863</v>
      </c>
      <c r="S60" s="186">
        <f t="shared" si="17"/>
        <v>0.36453201361238541</v>
      </c>
      <c r="T60" s="186">
        <f t="shared" si="18"/>
        <v>0</v>
      </c>
      <c r="U60" s="186">
        <f t="shared" si="19"/>
        <v>0.12</v>
      </c>
      <c r="V60" s="186">
        <f t="shared" si="20"/>
        <v>0</v>
      </c>
      <c r="W60" s="186">
        <f t="shared" si="21"/>
        <v>0</v>
      </c>
      <c r="X60" s="186">
        <f t="shared" si="22"/>
        <v>0.48</v>
      </c>
      <c r="Y60" s="186">
        <f t="shared" si="23"/>
        <v>0.24</v>
      </c>
      <c r="Z60" s="187">
        <f t="shared" si="24"/>
        <v>0</v>
      </c>
      <c r="AA60" s="186">
        <f t="shared" si="25"/>
        <v>0</v>
      </c>
      <c r="AB60" s="603">
        <f t="shared" si="26"/>
        <v>0.68</v>
      </c>
      <c r="AC60" s="612">
        <f t="shared" si="27"/>
        <v>2.163438844918534</v>
      </c>
      <c r="AD60" s="613">
        <f t="shared" si="28"/>
        <v>52</v>
      </c>
      <c r="AE60" s="188"/>
      <c r="AF60" s="180"/>
      <c r="AG60" s="1029"/>
      <c r="AH60" s="1133"/>
      <c r="AI60" s="1029"/>
      <c r="AJ60" s="1124"/>
      <c r="AK60" s="1124"/>
      <c r="AL60" s="1029"/>
      <c r="AM60" s="1029"/>
      <c r="AN60" s="1124"/>
      <c r="AO60" s="1124"/>
      <c r="AQ60" s="1124"/>
      <c r="AR60" s="1125"/>
      <c r="AS60" s="1124"/>
      <c r="AT60" s="1124"/>
    </row>
    <row r="61" spans="1:46" ht="15" x14ac:dyDescent="0.25">
      <c r="A61" s="179" t="s">
        <v>69</v>
      </c>
      <c r="B61" s="180"/>
      <c r="C61" s="181">
        <v>1.662908969274099</v>
      </c>
      <c r="D61" s="181">
        <v>0</v>
      </c>
      <c r="E61" s="181">
        <v>1.9852376864525849</v>
      </c>
      <c r="F61" s="181">
        <v>1</v>
      </c>
      <c r="G61" s="182">
        <v>0</v>
      </c>
      <c r="H61" s="181">
        <v>0</v>
      </c>
      <c r="I61" s="181">
        <v>6</v>
      </c>
      <c r="J61" s="181">
        <v>3</v>
      </c>
      <c r="K61" s="968"/>
      <c r="L61" s="181">
        <v>0</v>
      </c>
      <c r="M61" s="197">
        <v>4</v>
      </c>
      <c r="N61" s="198"/>
      <c r="O61" s="185"/>
      <c r="P61" s="185"/>
      <c r="Q61" s="185"/>
      <c r="R61" s="186">
        <f t="shared" si="16"/>
        <v>0.46561451139674775</v>
      </c>
      <c r="S61" s="186">
        <f t="shared" si="17"/>
        <v>0</v>
      </c>
      <c r="T61" s="186">
        <f t="shared" si="18"/>
        <v>9.9261884322629251E-2</v>
      </c>
      <c r="U61" s="186">
        <f t="shared" si="19"/>
        <v>0.12</v>
      </c>
      <c r="V61" s="186">
        <f t="shared" si="20"/>
        <v>0</v>
      </c>
      <c r="W61" s="186">
        <f t="shared" si="21"/>
        <v>0</v>
      </c>
      <c r="X61" s="186">
        <f t="shared" si="22"/>
        <v>0.48</v>
      </c>
      <c r="Y61" s="186">
        <f t="shared" si="23"/>
        <v>0.24</v>
      </c>
      <c r="Z61" s="187">
        <f t="shared" si="24"/>
        <v>0</v>
      </c>
      <c r="AA61" s="186">
        <f t="shared" si="25"/>
        <v>0</v>
      </c>
      <c r="AB61" s="603">
        <f t="shared" si="26"/>
        <v>0.68</v>
      </c>
      <c r="AC61" s="612">
        <f t="shared" si="27"/>
        <v>2.0848763957193768</v>
      </c>
      <c r="AD61" s="613">
        <f t="shared" si="28"/>
        <v>53</v>
      </c>
      <c r="AE61" s="188"/>
      <c r="AF61" s="180"/>
      <c r="AG61" s="1029"/>
      <c r="AH61" s="1133"/>
      <c r="AI61" s="1029"/>
      <c r="AJ61" s="1124"/>
      <c r="AK61" s="1124"/>
      <c r="AL61" s="1029"/>
      <c r="AM61" s="1029"/>
      <c r="AN61" s="1124"/>
      <c r="AO61" s="1124"/>
      <c r="AQ61" s="1124"/>
      <c r="AR61" s="1125"/>
      <c r="AS61" s="1124"/>
      <c r="AT61" s="1124"/>
    </row>
    <row r="62" spans="1:46" ht="15" x14ac:dyDescent="0.25">
      <c r="A62" s="191" t="s">
        <v>50</v>
      </c>
      <c r="B62" s="180">
        <v>2013</v>
      </c>
      <c r="C62" s="181">
        <v>5.211810813087709</v>
      </c>
      <c r="D62" s="181">
        <v>0</v>
      </c>
      <c r="E62" s="181">
        <v>6.0717051589562159</v>
      </c>
      <c r="F62" s="181">
        <v>1</v>
      </c>
      <c r="G62" s="182">
        <v>0</v>
      </c>
      <c r="H62" s="181">
        <v>0</v>
      </c>
      <c r="I62" s="181">
        <v>1</v>
      </c>
      <c r="J62" s="181">
        <v>1</v>
      </c>
      <c r="K62" s="968"/>
      <c r="L62" s="181">
        <v>0</v>
      </c>
      <c r="M62" s="199">
        <v>0</v>
      </c>
      <c r="N62" s="198"/>
      <c r="O62" s="185"/>
      <c r="P62" s="185"/>
      <c r="Q62" s="185"/>
      <c r="R62" s="186">
        <f t="shared" si="16"/>
        <v>1.4593070276645586</v>
      </c>
      <c r="S62" s="186">
        <f t="shared" si="17"/>
        <v>0</v>
      </c>
      <c r="T62" s="186">
        <f t="shared" si="18"/>
        <v>0.30358525794781083</v>
      </c>
      <c r="U62" s="186">
        <f t="shared" si="19"/>
        <v>0.12</v>
      </c>
      <c r="V62" s="186">
        <f t="shared" si="20"/>
        <v>0</v>
      </c>
      <c r="W62" s="186">
        <f t="shared" si="21"/>
        <v>0</v>
      </c>
      <c r="X62" s="186">
        <f t="shared" si="22"/>
        <v>0.08</v>
      </c>
      <c r="Y62" s="186">
        <f t="shared" si="23"/>
        <v>0.08</v>
      </c>
      <c r="Z62" s="187">
        <f t="shared" si="24"/>
        <v>0</v>
      </c>
      <c r="AA62" s="186">
        <f t="shared" si="25"/>
        <v>0</v>
      </c>
      <c r="AB62" s="603">
        <f t="shared" si="26"/>
        <v>0</v>
      </c>
      <c r="AC62" s="612">
        <f t="shared" si="27"/>
        <v>2.0428922856123695</v>
      </c>
      <c r="AD62" s="613">
        <f t="shared" si="28"/>
        <v>54</v>
      </c>
      <c r="AE62" s="188"/>
      <c r="AF62" s="194" t="s">
        <v>168</v>
      </c>
      <c r="AG62" s="1029"/>
      <c r="AH62" s="1133"/>
      <c r="AI62" s="1029"/>
      <c r="AJ62" s="1124"/>
      <c r="AK62" s="1124"/>
      <c r="AL62" s="1029"/>
      <c r="AM62" s="1029"/>
      <c r="AN62" s="1124"/>
      <c r="AO62" s="1124"/>
      <c r="AQ62" s="1124"/>
      <c r="AR62" s="1125"/>
      <c r="AS62" s="1124"/>
      <c r="AT62" s="1124"/>
    </row>
    <row r="63" spans="1:46" ht="15" x14ac:dyDescent="0.25">
      <c r="A63" s="179" t="s">
        <v>51</v>
      </c>
      <c r="B63" s="180"/>
      <c r="C63" s="181">
        <v>0</v>
      </c>
      <c r="D63" s="181">
        <v>5.67498172879462</v>
      </c>
      <c r="E63" s="181">
        <v>0</v>
      </c>
      <c r="F63" s="181">
        <v>1</v>
      </c>
      <c r="G63" s="182">
        <v>0</v>
      </c>
      <c r="H63" s="181">
        <v>0</v>
      </c>
      <c r="I63" s="181">
        <v>4</v>
      </c>
      <c r="J63" s="181">
        <v>7</v>
      </c>
      <c r="K63" s="968"/>
      <c r="L63" s="181">
        <v>0</v>
      </c>
      <c r="M63" s="197">
        <v>4</v>
      </c>
      <c r="N63" s="198"/>
      <c r="O63" s="185"/>
      <c r="P63" s="185"/>
      <c r="Q63" s="185"/>
      <c r="R63" s="186">
        <f t="shared" si="16"/>
        <v>0</v>
      </c>
      <c r="S63" s="186">
        <f t="shared" si="17"/>
        <v>0.34049890372767722</v>
      </c>
      <c r="T63" s="186">
        <f t="shared" si="18"/>
        <v>0</v>
      </c>
      <c r="U63" s="186">
        <f t="shared" si="19"/>
        <v>0.12</v>
      </c>
      <c r="V63" s="186">
        <f t="shared" si="20"/>
        <v>0</v>
      </c>
      <c r="W63" s="186">
        <f t="shared" si="21"/>
        <v>0</v>
      </c>
      <c r="X63" s="186">
        <f t="shared" si="22"/>
        <v>0.32</v>
      </c>
      <c r="Y63" s="186">
        <f t="shared" si="23"/>
        <v>0.56000000000000005</v>
      </c>
      <c r="Z63" s="187">
        <f t="shared" si="24"/>
        <v>0</v>
      </c>
      <c r="AA63" s="186">
        <f t="shared" si="25"/>
        <v>0</v>
      </c>
      <c r="AB63" s="603">
        <f t="shared" si="26"/>
        <v>0.68</v>
      </c>
      <c r="AC63" s="612">
        <f t="shared" si="27"/>
        <v>2.0204989037276775</v>
      </c>
      <c r="AD63" s="613">
        <f t="shared" si="28"/>
        <v>55</v>
      </c>
      <c r="AE63" s="188"/>
      <c r="AF63" s="180"/>
      <c r="AG63" s="1029"/>
      <c r="AH63" s="1133"/>
      <c r="AI63" s="1029"/>
      <c r="AJ63" s="1124"/>
      <c r="AK63" s="1124"/>
      <c r="AL63" s="1029"/>
      <c r="AM63" s="1029"/>
      <c r="AN63" s="1124"/>
      <c r="AO63" s="1124"/>
      <c r="AQ63" s="1124"/>
      <c r="AR63" s="1125"/>
      <c r="AS63" s="1124"/>
      <c r="AT63" s="1124"/>
    </row>
    <row r="64" spans="1:46" ht="15" x14ac:dyDescent="0.25">
      <c r="A64" s="179" t="s">
        <v>61</v>
      </c>
      <c r="B64" s="180">
        <v>2013</v>
      </c>
      <c r="C64" s="181">
        <v>3.960185664453121</v>
      </c>
      <c r="D64" s="181">
        <v>0</v>
      </c>
      <c r="E64" s="181">
        <v>0</v>
      </c>
      <c r="F64" s="181">
        <v>1</v>
      </c>
      <c r="G64" s="182">
        <v>0</v>
      </c>
      <c r="H64" s="181">
        <v>0</v>
      </c>
      <c r="I64" s="181">
        <v>2</v>
      </c>
      <c r="J64" s="181">
        <v>7</v>
      </c>
      <c r="K64" s="968"/>
      <c r="L64" s="181">
        <v>0</v>
      </c>
      <c r="M64" s="199">
        <v>0</v>
      </c>
      <c r="N64" s="198"/>
      <c r="O64" s="185"/>
      <c r="P64" s="185"/>
      <c r="Q64" s="185"/>
      <c r="R64" s="186">
        <f t="shared" si="16"/>
        <v>1.108851986046874</v>
      </c>
      <c r="S64" s="186">
        <f t="shared" si="17"/>
        <v>0</v>
      </c>
      <c r="T64" s="186">
        <f t="shared" si="18"/>
        <v>0</v>
      </c>
      <c r="U64" s="186">
        <f t="shared" si="19"/>
        <v>0.12</v>
      </c>
      <c r="V64" s="186">
        <f t="shared" si="20"/>
        <v>0</v>
      </c>
      <c r="W64" s="186">
        <f t="shared" si="21"/>
        <v>0</v>
      </c>
      <c r="X64" s="186">
        <f t="shared" si="22"/>
        <v>0.16</v>
      </c>
      <c r="Y64" s="186">
        <f t="shared" si="23"/>
        <v>0.56000000000000005</v>
      </c>
      <c r="Z64" s="187">
        <f t="shared" si="24"/>
        <v>0</v>
      </c>
      <c r="AA64" s="186">
        <f t="shared" si="25"/>
        <v>0</v>
      </c>
      <c r="AB64" s="603">
        <f t="shared" si="26"/>
        <v>0</v>
      </c>
      <c r="AC64" s="612">
        <f t="shared" si="27"/>
        <v>1.948851986046874</v>
      </c>
      <c r="AD64" s="613">
        <f t="shared" si="28"/>
        <v>56</v>
      </c>
      <c r="AE64" s="188"/>
      <c r="AF64" s="180">
        <v>2013</v>
      </c>
      <c r="AG64" s="1029"/>
      <c r="AH64" s="1133"/>
      <c r="AI64" s="1029"/>
      <c r="AJ64" s="1124"/>
      <c r="AK64" s="1124"/>
      <c r="AL64" s="1029"/>
      <c r="AM64" s="1029"/>
      <c r="AN64" s="1124"/>
      <c r="AO64" s="1124"/>
      <c r="AQ64" s="1124"/>
      <c r="AR64" s="1125"/>
      <c r="AS64" s="1124"/>
      <c r="AT64" s="1124"/>
    </row>
    <row r="65" spans="1:46" ht="15" x14ac:dyDescent="0.25">
      <c r="A65" s="179" t="s">
        <v>72</v>
      </c>
      <c r="B65" s="180"/>
      <c r="C65" s="181">
        <v>1.3923645701872367</v>
      </c>
      <c r="D65" s="181">
        <v>0</v>
      </c>
      <c r="E65" s="181">
        <v>1.3162575659823776</v>
      </c>
      <c r="F65" s="181">
        <v>2</v>
      </c>
      <c r="G65" s="182">
        <v>0</v>
      </c>
      <c r="H65" s="181">
        <v>0</v>
      </c>
      <c r="I65" s="181">
        <v>6</v>
      </c>
      <c r="J65" s="181">
        <v>1</v>
      </c>
      <c r="K65" s="968"/>
      <c r="L65" s="181">
        <v>0</v>
      </c>
      <c r="M65" s="197">
        <v>4</v>
      </c>
      <c r="N65" s="198"/>
      <c r="O65" s="185"/>
      <c r="P65" s="185"/>
      <c r="Q65" s="185"/>
      <c r="R65" s="186">
        <f t="shared" si="16"/>
        <v>0.38986207965242631</v>
      </c>
      <c r="S65" s="186">
        <f t="shared" si="17"/>
        <v>0</v>
      </c>
      <c r="T65" s="186">
        <f t="shared" si="18"/>
        <v>6.5812878299118888E-2</v>
      </c>
      <c r="U65" s="186">
        <f t="shared" si="19"/>
        <v>0.24</v>
      </c>
      <c r="V65" s="186">
        <f t="shared" si="20"/>
        <v>0</v>
      </c>
      <c r="W65" s="186">
        <f t="shared" si="21"/>
        <v>0</v>
      </c>
      <c r="X65" s="186">
        <f t="shared" si="22"/>
        <v>0.48</v>
      </c>
      <c r="Y65" s="186">
        <f t="shared" si="23"/>
        <v>0.08</v>
      </c>
      <c r="Z65" s="187">
        <f t="shared" si="24"/>
        <v>0</v>
      </c>
      <c r="AA65" s="186">
        <f t="shared" si="25"/>
        <v>0</v>
      </c>
      <c r="AB65" s="603">
        <f t="shared" si="26"/>
        <v>0.68</v>
      </c>
      <c r="AC65" s="612">
        <f t="shared" si="27"/>
        <v>1.9356749579515453</v>
      </c>
      <c r="AD65" s="613">
        <f t="shared" si="28"/>
        <v>57</v>
      </c>
      <c r="AE65" s="188"/>
      <c r="AF65" s="180"/>
      <c r="AG65" s="1029"/>
      <c r="AH65" s="1133"/>
      <c r="AI65" s="1029"/>
      <c r="AJ65" s="1124"/>
      <c r="AK65" s="1124"/>
      <c r="AL65" s="1029"/>
      <c r="AM65" s="1029"/>
      <c r="AN65" s="1124"/>
      <c r="AO65" s="1124"/>
      <c r="AQ65" s="1124"/>
      <c r="AR65" s="1125"/>
      <c r="AS65" s="1124"/>
      <c r="AT65" s="1124"/>
    </row>
    <row r="66" spans="1:46" ht="15" x14ac:dyDescent="0.25">
      <c r="A66" s="179" t="s">
        <v>38</v>
      </c>
      <c r="B66" s="180">
        <v>2011</v>
      </c>
      <c r="C66" s="181">
        <v>2.7437677888987011</v>
      </c>
      <c r="D66" s="181">
        <v>6.1870857575202649</v>
      </c>
      <c r="E66" s="181">
        <v>0.59562600827023215</v>
      </c>
      <c r="F66" s="181">
        <v>1</v>
      </c>
      <c r="G66" s="182">
        <v>0</v>
      </c>
      <c r="H66" s="181">
        <v>0</v>
      </c>
      <c r="I66" s="181">
        <v>5</v>
      </c>
      <c r="J66" s="181">
        <v>3</v>
      </c>
      <c r="K66" s="969"/>
      <c r="L66" s="181">
        <v>0</v>
      </c>
      <c r="M66" s="199">
        <v>0</v>
      </c>
      <c r="N66" s="198"/>
      <c r="O66" s="185"/>
      <c r="P66" s="185"/>
      <c r="Q66" s="185"/>
      <c r="R66" s="186">
        <f t="shared" si="16"/>
        <v>0.76825498089163635</v>
      </c>
      <c r="S66" s="186">
        <f t="shared" si="17"/>
        <v>0.37122514545121588</v>
      </c>
      <c r="T66" s="186">
        <f t="shared" si="18"/>
        <v>2.9781300413511611E-2</v>
      </c>
      <c r="U66" s="186">
        <f t="shared" si="19"/>
        <v>0.12</v>
      </c>
      <c r="V66" s="186">
        <f t="shared" si="20"/>
        <v>0</v>
      </c>
      <c r="W66" s="186">
        <f t="shared" si="21"/>
        <v>0</v>
      </c>
      <c r="X66" s="186">
        <f t="shared" si="22"/>
        <v>0.4</v>
      </c>
      <c r="Y66" s="186">
        <f t="shared" si="23"/>
        <v>0.24</v>
      </c>
      <c r="Z66" s="187">
        <f t="shared" si="24"/>
        <v>0</v>
      </c>
      <c r="AA66" s="186">
        <f t="shared" si="25"/>
        <v>0</v>
      </c>
      <c r="AB66" s="603">
        <f t="shared" si="26"/>
        <v>0</v>
      </c>
      <c r="AC66" s="612">
        <f t="shared" si="27"/>
        <v>1.9292614267563637</v>
      </c>
      <c r="AD66" s="613">
        <f t="shared" si="28"/>
        <v>58</v>
      </c>
      <c r="AE66" s="188"/>
      <c r="AF66" s="180">
        <v>2011</v>
      </c>
      <c r="AG66" s="1029"/>
      <c r="AH66" s="1133"/>
      <c r="AI66" s="1029"/>
      <c r="AJ66" s="1124"/>
      <c r="AK66" s="1124"/>
      <c r="AL66" s="1029"/>
      <c r="AM66" s="1029"/>
      <c r="AN66" s="1124"/>
      <c r="AO66" s="1124"/>
      <c r="AQ66" s="1124"/>
      <c r="AR66" s="1125"/>
      <c r="AS66" s="1124"/>
      <c r="AT66" s="1124"/>
    </row>
    <row r="67" spans="1:46" ht="15" x14ac:dyDescent="0.25">
      <c r="A67" s="179" t="s">
        <v>71</v>
      </c>
      <c r="B67" s="180"/>
      <c r="C67" s="181">
        <v>1.0200970482193021</v>
      </c>
      <c r="D67" s="181">
        <v>0</v>
      </c>
      <c r="E67" s="181">
        <v>4.6914448544098128</v>
      </c>
      <c r="F67" s="181">
        <v>1</v>
      </c>
      <c r="G67" s="182">
        <v>0</v>
      </c>
      <c r="H67" s="181">
        <v>0</v>
      </c>
      <c r="I67" s="181">
        <v>6</v>
      </c>
      <c r="J67" s="181">
        <v>1</v>
      </c>
      <c r="K67" s="968"/>
      <c r="L67" s="181">
        <v>0</v>
      </c>
      <c r="M67" s="197">
        <v>4</v>
      </c>
      <c r="N67" s="198"/>
      <c r="O67" s="185"/>
      <c r="P67" s="185"/>
      <c r="Q67" s="185"/>
      <c r="R67" s="186">
        <f t="shared" si="16"/>
        <v>0.28562717350140465</v>
      </c>
      <c r="S67" s="186">
        <f t="shared" si="17"/>
        <v>0</v>
      </c>
      <c r="T67" s="186">
        <f t="shared" si="18"/>
        <v>0.23457224272049065</v>
      </c>
      <c r="U67" s="186">
        <f t="shared" si="19"/>
        <v>0.12</v>
      </c>
      <c r="V67" s="186">
        <f t="shared" si="20"/>
        <v>0</v>
      </c>
      <c r="W67" s="186">
        <f t="shared" si="21"/>
        <v>0</v>
      </c>
      <c r="X67" s="186">
        <f t="shared" si="22"/>
        <v>0.48</v>
      </c>
      <c r="Y67" s="186">
        <f t="shared" si="23"/>
        <v>0.08</v>
      </c>
      <c r="Z67" s="187">
        <f t="shared" si="24"/>
        <v>0</v>
      </c>
      <c r="AA67" s="186">
        <f t="shared" si="25"/>
        <v>0</v>
      </c>
      <c r="AB67" s="603">
        <f t="shared" si="26"/>
        <v>0.68</v>
      </c>
      <c r="AC67" s="612">
        <f t="shared" si="27"/>
        <v>1.8801994162218953</v>
      </c>
      <c r="AD67" s="613">
        <f t="shared" si="28"/>
        <v>59</v>
      </c>
      <c r="AE67" s="188"/>
      <c r="AF67" s="180"/>
      <c r="AG67" s="1029"/>
      <c r="AH67" s="1133"/>
      <c r="AI67" s="1029"/>
      <c r="AJ67" s="1124"/>
      <c r="AK67" s="1124"/>
      <c r="AL67" s="1029"/>
      <c r="AM67" s="1029"/>
      <c r="AN67" s="1124"/>
      <c r="AO67" s="1124"/>
      <c r="AQ67" s="1124"/>
      <c r="AR67" s="1125"/>
      <c r="AS67" s="1124"/>
      <c r="AT67" s="1124"/>
    </row>
    <row r="68" spans="1:46" ht="15" x14ac:dyDescent="0.25">
      <c r="A68" s="179" t="s">
        <v>65</v>
      </c>
      <c r="B68" s="180"/>
      <c r="C68" s="181">
        <v>2.6671941884038262</v>
      </c>
      <c r="D68" s="181">
        <v>0</v>
      </c>
      <c r="E68" s="181">
        <v>0.73278696523503506</v>
      </c>
      <c r="F68" s="181">
        <v>1</v>
      </c>
      <c r="G68" s="182">
        <v>0</v>
      </c>
      <c r="H68" s="181">
        <v>0</v>
      </c>
      <c r="I68" s="181">
        <v>2</v>
      </c>
      <c r="J68" s="181">
        <v>1</v>
      </c>
      <c r="K68" s="968"/>
      <c r="L68" s="181">
        <v>0</v>
      </c>
      <c r="M68" s="197">
        <v>4</v>
      </c>
      <c r="N68" s="198"/>
      <c r="O68" s="185"/>
      <c r="P68" s="185"/>
      <c r="Q68" s="185"/>
      <c r="R68" s="186">
        <f t="shared" si="16"/>
        <v>0.74681437275307139</v>
      </c>
      <c r="S68" s="186">
        <f t="shared" si="17"/>
        <v>0</v>
      </c>
      <c r="T68" s="186">
        <f t="shared" si="18"/>
        <v>3.6639348261751754E-2</v>
      </c>
      <c r="U68" s="186">
        <f t="shared" si="19"/>
        <v>0.12</v>
      </c>
      <c r="V68" s="186">
        <f t="shared" si="20"/>
        <v>0</v>
      </c>
      <c r="W68" s="186">
        <f t="shared" si="21"/>
        <v>0</v>
      </c>
      <c r="X68" s="186">
        <f t="shared" si="22"/>
        <v>0.16</v>
      </c>
      <c r="Y68" s="186">
        <f t="shared" si="23"/>
        <v>0.08</v>
      </c>
      <c r="Z68" s="187">
        <f t="shared" si="24"/>
        <v>0</v>
      </c>
      <c r="AA68" s="186">
        <f t="shared" si="25"/>
        <v>0</v>
      </c>
      <c r="AB68" s="603">
        <f t="shared" si="26"/>
        <v>0.68</v>
      </c>
      <c r="AC68" s="612">
        <f t="shared" si="27"/>
        <v>1.8234537210148232</v>
      </c>
      <c r="AD68" s="613">
        <f t="shared" si="28"/>
        <v>60</v>
      </c>
      <c r="AE68" s="188"/>
      <c r="AF68" s="180"/>
      <c r="AG68" s="1029"/>
      <c r="AH68" s="1133"/>
      <c r="AI68" s="1029"/>
      <c r="AJ68" s="1124"/>
      <c r="AK68" s="1124"/>
      <c r="AL68" s="1029"/>
      <c r="AM68" s="1029"/>
      <c r="AN68" s="1124"/>
      <c r="AO68" s="1124"/>
      <c r="AQ68" s="1124"/>
      <c r="AR68" s="1125"/>
      <c r="AS68" s="1124"/>
      <c r="AT68" s="1124"/>
    </row>
    <row r="69" spans="1:46" ht="15" x14ac:dyDescent="0.25">
      <c r="A69" s="179" t="s">
        <v>70</v>
      </c>
      <c r="B69" s="180"/>
      <c r="C69" s="181">
        <v>2.3187941886835475</v>
      </c>
      <c r="D69" s="181">
        <v>0</v>
      </c>
      <c r="E69" s="181">
        <v>0</v>
      </c>
      <c r="F69" s="181">
        <v>0</v>
      </c>
      <c r="G69" s="182">
        <v>0</v>
      </c>
      <c r="H69" s="181">
        <v>0</v>
      </c>
      <c r="I69" s="181">
        <v>3</v>
      </c>
      <c r="J69" s="181">
        <v>3</v>
      </c>
      <c r="K69" s="968"/>
      <c r="L69" s="181">
        <v>0</v>
      </c>
      <c r="M69" s="197">
        <v>4</v>
      </c>
      <c r="N69" s="198"/>
      <c r="O69" s="185"/>
      <c r="P69" s="185"/>
      <c r="Q69" s="185"/>
      <c r="R69" s="186">
        <f t="shared" si="16"/>
        <v>0.64926237283139332</v>
      </c>
      <c r="S69" s="186">
        <f t="shared" si="17"/>
        <v>0</v>
      </c>
      <c r="T69" s="186">
        <f t="shared" si="18"/>
        <v>0</v>
      </c>
      <c r="U69" s="186">
        <f t="shared" si="19"/>
        <v>0</v>
      </c>
      <c r="V69" s="186">
        <f t="shared" si="20"/>
        <v>0</v>
      </c>
      <c r="W69" s="186">
        <f t="shared" si="21"/>
        <v>0</v>
      </c>
      <c r="X69" s="186">
        <f t="shared" si="22"/>
        <v>0.24</v>
      </c>
      <c r="Y69" s="186">
        <f t="shared" si="23"/>
        <v>0.24</v>
      </c>
      <c r="Z69" s="187">
        <f t="shared" si="24"/>
        <v>0</v>
      </c>
      <c r="AA69" s="186">
        <f t="shared" si="25"/>
        <v>0</v>
      </c>
      <c r="AB69" s="603">
        <f t="shared" si="26"/>
        <v>0.68</v>
      </c>
      <c r="AC69" s="612">
        <f t="shared" si="27"/>
        <v>1.8092623728313932</v>
      </c>
      <c r="AD69" s="613">
        <f t="shared" si="28"/>
        <v>61</v>
      </c>
      <c r="AE69" s="188"/>
      <c r="AF69" s="180"/>
      <c r="AG69" s="1029"/>
      <c r="AH69" s="1133"/>
      <c r="AI69" s="1029"/>
      <c r="AJ69" s="1124"/>
      <c r="AK69" s="1124"/>
      <c r="AL69" s="1029"/>
      <c r="AM69" s="1029"/>
      <c r="AN69" s="1124"/>
      <c r="AO69" s="1124"/>
      <c r="AQ69" s="1124"/>
      <c r="AR69" s="1125"/>
      <c r="AS69" s="1124"/>
      <c r="AT69" s="1124"/>
    </row>
    <row r="70" spans="1:46" ht="15" x14ac:dyDescent="0.25">
      <c r="A70" s="179" t="s">
        <v>54</v>
      </c>
      <c r="B70" s="180"/>
      <c r="C70" s="181">
        <v>1.3851381160877025</v>
      </c>
      <c r="D70" s="181">
        <v>4.869350344850119</v>
      </c>
      <c r="E70" s="181">
        <v>0</v>
      </c>
      <c r="F70" s="181">
        <v>0</v>
      </c>
      <c r="G70" s="182">
        <v>0</v>
      </c>
      <c r="H70" s="181">
        <v>0</v>
      </c>
      <c r="I70" s="181">
        <v>4</v>
      </c>
      <c r="J70" s="181">
        <v>1</v>
      </c>
      <c r="K70" s="968"/>
      <c r="L70" s="181">
        <v>0</v>
      </c>
      <c r="M70" s="197">
        <v>4</v>
      </c>
      <c r="N70" s="198"/>
      <c r="O70" s="185"/>
      <c r="P70" s="185"/>
      <c r="Q70" s="185"/>
      <c r="R70" s="186">
        <f t="shared" si="16"/>
        <v>0.38783867250455673</v>
      </c>
      <c r="S70" s="186">
        <f t="shared" si="17"/>
        <v>0.29216102069100713</v>
      </c>
      <c r="T70" s="186">
        <f t="shared" si="18"/>
        <v>0</v>
      </c>
      <c r="U70" s="186">
        <f t="shared" si="19"/>
        <v>0</v>
      </c>
      <c r="V70" s="186">
        <f t="shared" si="20"/>
        <v>0</v>
      </c>
      <c r="W70" s="186">
        <f t="shared" si="21"/>
        <v>0</v>
      </c>
      <c r="X70" s="186">
        <f t="shared" si="22"/>
        <v>0.32</v>
      </c>
      <c r="Y70" s="186">
        <f t="shared" si="23"/>
        <v>0.08</v>
      </c>
      <c r="Z70" s="187">
        <f t="shared" si="24"/>
        <v>0</v>
      </c>
      <c r="AA70" s="186">
        <f t="shared" si="25"/>
        <v>0</v>
      </c>
      <c r="AB70" s="603">
        <f t="shared" si="26"/>
        <v>0.68</v>
      </c>
      <c r="AC70" s="612">
        <f t="shared" si="27"/>
        <v>1.7599996931955642</v>
      </c>
      <c r="AD70" s="613">
        <f t="shared" si="28"/>
        <v>62</v>
      </c>
      <c r="AE70" s="188"/>
      <c r="AF70" s="180"/>
      <c r="AG70" s="1029"/>
      <c r="AH70" s="1133"/>
      <c r="AI70" s="1029"/>
      <c r="AJ70" s="1124"/>
      <c r="AK70" s="1124"/>
      <c r="AL70" s="1029"/>
      <c r="AM70" s="1029"/>
      <c r="AN70" s="1124"/>
      <c r="AO70" s="1124"/>
      <c r="AQ70" s="1124"/>
      <c r="AR70" s="1125"/>
      <c r="AS70" s="1124"/>
      <c r="AT70" s="1124"/>
    </row>
    <row r="71" spans="1:46" ht="15" x14ac:dyDescent="0.25">
      <c r="A71" s="179" t="s">
        <v>59</v>
      </c>
      <c r="B71" s="180">
        <v>2009</v>
      </c>
      <c r="C71" s="181">
        <v>4.1793475101113415</v>
      </c>
      <c r="D71" s="181">
        <v>0</v>
      </c>
      <c r="E71" s="181">
        <v>0.33845919487331028</v>
      </c>
      <c r="F71" s="181">
        <v>0</v>
      </c>
      <c r="G71" s="182">
        <v>0</v>
      </c>
      <c r="H71" s="181">
        <v>0</v>
      </c>
      <c r="I71" s="181">
        <v>2</v>
      </c>
      <c r="J71" s="181">
        <v>1</v>
      </c>
      <c r="K71" s="968"/>
      <c r="L71" s="181">
        <v>5</v>
      </c>
      <c r="M71" s="199">
        <v>0</v>
      </c>
      <c r="N71" s="198"/>
      <c r="O71" s="185"/>
      <c r="P71" s="185"/>
      <c r="Q71" s="185"/>
      <c r="R71" s="186">
        <f t="shared" si="16"/>
        <v>1.1702173028311758</v>
      </c>
      <c r="S71" s="186">
        <f t="shared" si="17"/>
        <v>0</v>
      </c>
      <c r="T71" s="186">
        <f t="shared" si="18"/>
        <v>1.6922959743665516E-2</v>
      </c>
      <c r="U71" s="186">
        <f t="shared" si="19"/>
        <v>0</v>
      </c>
      <c r="V71" s="186">
        <f t="shared" si="20"/>
        <v>0</v>
      </c>
      <c r="W71" s="186">
        <f t="shared" si="21"/>
        <v>0</v>
      </c>
      <c r="X71" s="186">
        <f t="shared" si="22"/>
        <v>0.16</v>
      </c>
      <c r="Y71" s="186">
        <f t="shared" si="23"/>
        <v>0.08</v>
      </c>
      <c r="Z71" s="187">
        <f t="shared" si="24"/>
        <v>0</v>
      </c>
      <c r="AA71" s="186">
        <f t="shared" si="25"/>
        <v>0.25</v>
      </c>
      <c r="AB71" s="603">
        <f t="shared" si="26"/>
        <v>0</v>
      </c>
      <c r="AC71" s="612">
        <f t="shared" si="27"/>
        <v>1.6771402625748413</v>
      </c>
      <c r="AD71" s="613">
        <f t="shared" si="28"/>
        <v>63</v>
      </c>
      <c r="AE71" s="188"/>
      <c r="AF71" s="180">
        <v>2009</v>
      </c>
      <c r="AG71" s="1029"/>
      <c r="AH71" s="1133"/>
      <c r="AI71" s="1029"/>
      <c r="AJ71" s="1124"/>
      <c r="AK71" s="1124"/>
      <c r="AL71" s="1029"/>
      <c r="AM71" s="1029"/>
      <c r="AN71" s="1124"/>
      <c r="AO71" s="1124"/>
      <c r="AQ71" s="1124"/>
      <c r="AR71" s="1125"/>
      <c r="AS71" s="1124"/>
      <c r="AT71" s="1124"/>
    </row>
    <row r="72" spans="1:46" ht="15" x14ac:dyDescent="0.25">
      <c r="A72" s="179" t="s">
        <v>56</v>
      </c>
      <c r="B72" s="180">
        <v>2009</v>
      </c>
      <c r="C72" s="181">
        <v>2.9756169349434494</v>
      </c>
      <c r="D72" s="181">
        <v>3.6895999816101899</v>
      </c>
      <c r="E72" s="181">
        <v>0.98391807728189906</v>
      </c>
      <c r="F72" s="181">
        <v>0</v>
      </c>
      <c r="G72" s="182">
        <v>0</v>
      </c>
      <c r="H72" s="181">
        <v>0</v>
      </c>
      <c r="I72" s="181">
        <v>1</v>
      </c>
      <c r="J72" s="181">
        <v>3</v>
      </c>
      <c r="K72" s="968"/>
      <c r="L72" s="181">
        <v>5</v>
      </c>
      <c r="M72" s="199">
        <v>0</v>
      </c>
      <c r="N72" s="198"/>
      <c r="O72" s="185"/>
      <c r="P72" s="185"/>
      <c r="Q72" s="185"/>
      <c r="R72" s="186">
        <f t="shared" si="16"/>
        <v>0.83317274178416589</v>
      </c>
      <c r="S72" s="186">
        <f t="shared" si="17"/>
        <v>0.22137599889661139</v>
      </c>
      <c r="T72" s="186">
        <f t="shared" si="18"/>
        <v>4.9195903864094954E-2</v>
      </c>
      <c r="U72" s="186">
        <f t="shared" si="19"/>
        <v>0</v>
      </c>
      <c r="V72" s="186">
        <f t="shared" si="20"/>
        <v>0</v>
      </c>
      <c r="W72" s="186">
        <f t="shared" si="21"/>
        <v>0</v>
      </c>
      <c r="X72" s="186">
        <f t="shared" si="22"/>
        <v>0.08</v>
      </c>
      <c r="Y72" s="186">
        <f t="shared" si="23"/>
        <v>0.24</v>
      </c>
      <c r="Z72" s="187">
        <f t="shared" si="24"/>
        <v>0</v>
      </c>
      <c r="AA72" s="186">
        <f t="shared" si="25"/>
        <v>0.25</v>
      </c>
      <c r="AB72" s="603">
        <f t="shared" si="26"/>
        <v>0</v>
      </c>
      <c r="AC72" s="612">
        <f t="shared" si="27"/>
        <v>1.6737446445448723</v>
      </c>
      <c r="AD72" s="613">
        <f t="shared" si="28"/>
        <v>64</v>
      </c>
      <c r="AE72" s="188"/>
      <c r="AF72" s="180">
        <v>2009</v>
      </c>
      <c r="AG72" s="1029"/>
      <c r="AH72" s="1133"/>
      <c r="AI72" s="1029"/>
      <c r="AJ72" s="1124"/>
      <c r="AK72" s="1124"/>
      <c r="AL72" s="1029"/>
      <c r="AM72" s="1029"/>
      <c r="AN72" s="1124"/>
      <c r="AO72" s="1124"/>
      <c r="AQ72" s="1124"/>
      <c r="AR72" s="1125"/>
      <c r="AS72" s="1124"/>
      <c r="AT72" s="1124"/>
    </row>
    <row r="73" spans="1:46" ht="15" x14ac:dyDescent="0.25">
      <c r="A73" s="179" t="s">
        <v>62</v>
      </c>
      <c r="B73" s="180"/>
      <c r="C73" s="181">
        <v>0.82741059663522876</v>
      </c>
      <c r="D73" s="181">
        <v>2.8068124228357902</v>
      </c>
      <c r="E73" s="181">
        <v>0</v>
      </c>
      <c r="F73" s="181">
        <v>0</v>
      </c>
      <c r="G73" s="182">
        <v>0</v>
      </c>
      <c r="H73" s="181">
        <v>0</v>
      </c>
      <c r="I73" s="181">
        <v>6</v>
      </c>
      <c r="J73" s="181">
        <v>1</v>
      </c>
      <c r="K73" s="968"/>
      <c r="L73" s="181">
        <v>0</v>
      </c>
      <c r="M73" s="197">
        <v>4</v>
      </c>
      <c r="N73" s="198"/>
      <c r="O73" s="185"/>
      <c r="P73" s="185"/>
      <c r="Q73" s="185"/>
      <c r="R73" s="186">
        <f t="shared" ref="R73:R79" si="31">C73*C$7</f>
        <v>0.23167496705786408</v>
      </c>
      <c r="S73" s="186">
        <f t="shared" ref="S73:S79" si="32">D73*D$7</f>
        <v>0.16840874537014741</v>
      </c>
      <c r="T73" s="186">
        <f t="shared" ref="T73:T79" si="33">E73*E$7</f>
        <v>0</v>
      </c>
      <c r="U73" s="186">
        <f t="shared" ref="U73:U79" si="34">F73*F$7</f>
        <v>0</v>
      </c>
      <c r="V73" s="186">
        <f t="shared" ref="V73:V79" si="35">G73*G$7</f>
        <v>0</v>
      </c>
      <c r="W73" s="186">
        <f t="shared" ref="W73:W79" si="36">H73*H$7</f>
        <v>0</v>
      </c>
      <c r="X73" s="186">
        <f t="shared" ref="X73:X79" si="37">I73*I$7</f>
        <v>0.48</v>
      </c>
      <c r="Y73" s="186">
        <f t="shared" ref="Y73:Y79" si="38">J73*J$7</f>
        <v>0.08</v>
      </c>
      <c r="Z73" s="187">
        <f t="shared" ref="Z73:Z79" si="39">K73*K$7</f>
        <v>0</v>
      </c>
      <c r="AA73" s="186">
        <f t="shared" ref="AA73:AA79" si="40">L73*L$7</f>
        <v>0</v>
      </c>
      <c r="AB73" s="603">
        <f t="shared" ref="AB73:AB79" si="41">M73*M$7</f>
        <v>0.68</v>
      </c>
      <c r="AC73" s="612">
        <f t="shared" ref="AC73:AC79" si="42">SUM(R73:AB73)</f>
        <v>1.6400837124280114</v>
      </c>
      <c r="AD73" s="613">
        <f t="shared" ref="AD73:AD79" si="43">RANK(AC73,AC$9:AC$79)</f>
        <v>65</v>
      </c>
      <c r="AE73" s="188"/>
      <c r="AF73" s="180"/>
      <c r="AG73" s="1029"/>
      <c r="AH73" s="1133"/>
      <c r="AI73" s="1029"/>
      <c r="AJ73" s="1124"/>
      <c r="AK73" s="1124"/>
      <c r="AL73" s="1029"/>
      <c r="AM73" s="1029"/>
      <c r="AN73" s="1124"/>
      <c r="AO73" s="1124"/>
      <c r="AQ73" s="1124"/>
      <c r="AR73" s="1125"/>
      <c r="AS73" s="1124"/>
      <c r="AT73" s="1124"/>
    </row>
    <row r="74" spans="1:46" ht="15" x14ac:dyDescent="0.25">
      <c r="A74" s="179" t="s">
        <v>68</v>
      </c>
      <c r="B74" s="180"/>
      <c r="C74" s="181">
        <v>0.91272213890773557</v>
      </c>
      <c r="D74" s="181">
        <v>0</v>
      </c>
      <c r="E74" s="181">
        <v>0</v>
      </c>
      <c r="F74" s="181">
        <v>0</v>
      </c>
      <c r="G74" s="182">
        <v>0</v>
      </c>
      <c r="H74" s="181">
        <v>0</v>
      </c>
      <c r="I74" s="181">
        <v>3</v>
      </c>
      <c r="J74" s="181">
        <v>3</v>
      </c>
      <c r="K74" s="968"/>
      <c r="L74" s="181">
        <v>0</v>
      </c>
      <c r="M74" s="197">
        <v>4</v>
      </c>
      <c r="N74" s="198"/>
      <c r="O74" s="185"/>
      <c r="P74" s="185"/>
      <c r="Q74" s="185"/>
      <c r="R74" s="186">
        <f t="shared" si="31"/>
        <v>0.25556219889416598</v>
      </c>
      <c r="S74" s="186">
        <f t="shared" si="32"/>
        <v>0</v>
      </c>
      <c r="T74" s="186">
        <f t="shared" si="33"/>
        <v>0</v>
      </c>
      <c r="U74" s="186">
        <f t="shared" si="34"/>
        <v>0</v>
      </c>
      <c r="V74" s="186">
        <f t="shared" si="35"/>
        <v>0</v>
      </c>
      <c r="W74" s="186">
        <f t="shared" si="36"/>
        <v>0</v>
      </c>
      <c r="X74" s="186">
        <f t="shared" si="37"/>
        <v>0.24</v>
      </c>
      <c r="Y74" s="186">
        <f t="shared" si="38"/>
        <v>0.24</v>
      </c>
      <c r="Z74" s="187">
        <f t="shared" si="39"/>
        <v>0</v>
      </c>
      <c r="AA74" s="186">
        <f t="shared" si="40"/>
        <v>0</v>
      </c>
      <c r="AB74" s="603">
        <f t="shared" si="41"/>
        <v>0.68</v>
      </c>
      <c r="AC74" s="612">
        <f t="shared" si="42"/>
        <v>1.415562198894166</v>
      </c>
      <c r="AD74" s="613">
        <f t="shared" si="43"/>
        <v>66</v>
      </c>
      <c r="AE74" s="188"/>
      <c r="AF74" s="180"/>
      <c r="AG74" s="1029"/>
      <c r="AH74" s="1133"/>
      <c r="AI74" s="1029"/>
      <c r="AJ74" s="1124"/>
      <c r="AK74" s="1124"/>
      <c r="AL74" s="1029"/>
      <c r="AM74" s="1029"/>
      <c r="AN74" s="1124"/>
      <c r="AO74" s="1124"/>
      <c r="AQ74" s="1124"/>
      <c r="AR74" s="1125"/>
      <c r="AS74" s="1124"/>
      <c r="AT74" s="1124"/>
    </row>
    <row r="75" spans="1:46" ht="15" x14ac:dyDescent="0.25">
      <c r="A75" s="179" t="s">
        <v>64</v>
      </c>
      <c r="B75" s="180"/>
      <c r="C75" s="181">
        <v>0</v>
      </c>
      <c r="D75" s="181">
        <v>2.3464533910602086</v>
      </c>
      <c r="E75" s="181">
        <v>0</v>
      </c>
      <c r="F75" s="181">
        <v>0</v>
      </c>
      <c r="G75" s="182">
        <v>0</v>
      </c>
      <c r="H75" s="181">
        <v>0</v>
      </c>
      <c r="I75" s="181">
        <v>3</v>
      </c>
      <c r="J75" s="181">
        <v>4</v>
      </c>
      <c r="K75" s="968"/>
      <c r="L75" s="181">
        <v>0</v>
      </c>
      <c r="M75" s="197">
        <v>4</v>
      </c>
      <c r="N75" s="198"/>
      <c r="O75" s="185"/>
      <c r="P75" s="185"/>
      <c r="Q75" s="185"/>
      <c r="R75" s="186">
        <f t="shared" si="31"/>
        <v>0</v>
      </c>
      <c r="S75" s="186">
        <f t="shared" si="32"/>
        <v>0.14078720346361251</v>
      </c>
      <c r="T75" s="186">
        <f t="shared" si="33"/>
        <v>0</v>
      </c>
      <c r="U75" s="186">
        <f t="shared" si="34"/>
        <v>0</v>
      </c>
      <c r="V75" s="186">
        <f t="shared" si="35"/>
        <v>0</v>
      </c>
      <c r="W75" s="186">
        <f t="shared" si="36"/>
        <v>0</v>
      </c>
      <c r="X75" s="186">
        <f t="shared" si="37"/>
        <v>0.24</v>
      </c>
      <c r="Y75" s="186">
        <f t="shared" si="38"/>
        <v>0.32</v>
      </c>
      <c r="Z75" s="187">
        <f t="shared" si="39"/>
        <v>0</v>
      </c>
      <c r="AA75" s="186">
        <f t="shared" si="40"/>
        <v>0</v>
      </c>
      <c r="AB75" s="603">
        <f t="shared" si="41"/>
        <v>0.68</v>
      </c>
      <c r="AC75" s="612">
        <f t="shared" si="42"/>
        <v>1.3807872034636124</v>
      </c>
      <c r="AD75" s="613">
        <f t="shared" si="43"/>
        <v>67</v>
      </c>
      <c r="AE75" s="188"/>
      <c r="AF75" s="180"/>
      <c r="AG75" s="1029"/>
      <c r="AH75" s="1133"/>
      <c r="AI75" s="1029"/>
      <c r="AJ75" s="1124"/>
      <c r="AK75" s="1124"/>
      <c r="AL75" s="1029"/>
      <c r="AM75" s="1029"/>
      <c r="AN75" s="1124"/>
      <c r="AO75" s="1124"/>
      <c r="AQ75" s="1124"/>
      <c r="AR75" s="1125"/>
      <c r="AS75" s="1124"/>
      <c r="AT75" s="1124"/>
    </row>
    <row r="76" spans="1:46" ht="15" x14ac:dyDescent="0.25">
      <c r="A76" s="179" t="s">
        <v>73</v>
      </c>
      <c r="B76" s="180">
        <v>2013</v>
      </c>
      <c r="C76" s="181">
        <v>0.46991710208470394</v>
      </c>
      <c r="D76" s="181">
        <v>0</v>
      </c>
      <c r="E76" s="181">
        <v>0</v>
      </c>
      <c r="F76" s="181">
        <v>0</v>
      </c>
      <c r="G76" s="182">
        <v>0</v>
      </c>
      <c r="H76" s="181">
        <v>0</v>
      </c>
      <c r="I76" s="181">
        <v>4</v>
      </c>
      <c r="J76" s="181">
        <v>3</v>
      </c>
      <c r="K76" s="968"/>
      <c r="L76" s="181">
        <v>0</v>
      </c>
      <c r="M76" s="197">
        <v>4</v>
      </c>
      <c r="N76" s="198"/>
      <c r="O76" s="185"/>
      <c r="P76" s="185"/>
      <c r="Q76" s="185"/>
      <c r="R76" s="186">
        <f t="shared" si="31"/>
        <v>0.1315767885837171</v>
      </c>
      <c r="S76" s="186">
        <f t="shared" si="32"/>
        <v>0</v>
      </c>
      <c r="T76" s="186">
        <f t="shared" si="33"/>
        <v>0</v>
      </c>
      <c r="U76" s="186">
        <f t="shared" si="34"/>
        <v>0</v>
      </c>
      <c r="V76" s="186">
        <f t="shared" si="35"/>
        <v>0</v>
      </c>
      <c r="W76" s="186">
        <f t="shared" si="36"/>
        <v>0</v>
      </c>
      <c r="X76" s="186">
        <f t="shared" si="37"/>
        <v>0.32</v>
      </c>
      <c r="Y76" s="186">
        <f t="shared" si="38"/>
        <v>0.24</v>
      </c>
      <c r="Z76" s="187">
        <f t="shared" si="39"/>
        <v>0</v>
      </c>
      <c r="AA76" s="186">
        <f t="shared" si="40"/>
        <v>0</v>
      </c>
      <c r="AB76" s="603">
        <f t="shared" si="41"/>
        <v>0.68</v>
      </c>
      <c r="AC76" s="612">
        <f t="shared" si="42"/>
        <v>1.3715767885837171</v>
      </c>
      <c r="AD76" s="613">
        <f t="shared" si="43"/>
        <v>68</v>
      </c>
      <c r="AE76" s="188"/>
      <c r="AF76" s="194" t="s">
        <v>168</v>
      </c>
      <c r="AG76" s="1029"/>
      <c r="AH76" s="1133"/>
      <c r="AI76" s="1029"/>
      <c r="AJ76" s="1124"/>
      <c r="AK76" s="1124"/>
      <c r="AL76" s="1029"/>
      <c r="AM76" s="1029"/>
      <c r="AN76" s="1124"/>
      <c r="AO76" s="1124"/>
      <c r="AQ76" s="1124"/>
      <c r="AR76" s="1125"/>
      <c r="AS76" s="1124"/>
      <c r="AT76" s="1124"/>
    </row>
    <row r="77" spans="1:46" ht="15" x14ac:dyDescent="0.25">
      <c r="A77" s="191" t="s">
        <v>74</v>
      </c>
      <c r="B77" s="180">
        <v>2007</v>
      </c>
      <c r="C77" s="181">
        <v>0.16756756572806353</v>
      </c>
      <c r="D77" s="181">
        <v>0</v>
      </c>
      <c r="E77" s="181">
        <v>0</v>
      </c>
      <c r="F77" s="181">
        <v>0</v>
      </c>
      <c r="G77" s="182">
        <v>0</v>
      </c>
      <c r="H77" s="181">
        <v>0</v>
      </c>
      <c r="I77" s="181">
        <v>2</v>
      </c>
      <c r="J77" s="181">
        <v>1</v>
      </c>
      <c r="K77" s="968"/>
      <c r="L77" s="181">
        <v>6</v>
      </c>
      <c r="M77" s="197">
        <v>4</v>
      </c>
      <c r="N77" s="198"/>
      <c r="O77" s="185"/>
      <c r="P77" s="185"/>
      <c r="Q77" s="185"/>
      <c r="R77" s="186">
        <f t="shared" si="31"/>
        <v>4.6918918403857791E-2</v>
      </c>
      <c r="S77" s="186">
        <f t="shared" si="32"/>
        <v>0</v>
      </c>
      <c r="T77" s="186">
        <f t="shared" si="33"/>
        <v>0</v>
      </c>
      <c r="U77" s="186">
        <f t="shared" si="34"/>
        <v>0</v>
      </c>
      <c r="V77" s="186">
        <f t="shared" si="35"/>
        <v>0</v>
      </c>
      <c r="W77" s="186">
        <f t="shared" si="36"/>
        <v>0</v>
      </c>
      <c r="X77" s="186">
        <f t="shared" si="37"/>
        <v>0.16</v>
      </c>
      <c r="Y77" s="186">
        <f t="shared" si="38"/>
        <v>0.08</v>
      </c>
      <c r="Z77" s="187">
        <f t="shared" si="39"/>
        <v>0</v>
      </c>
      <c r="AA77" s="186">
        <f t="shared" si="40"/>
        <v>0.30000000000000004</v>
      </c>
      <c r="AB77" s="603">
        <f t="shared" si="41"/>
        <v>0.68</v>
      </c>
      <c r="AC77" s="612">
        <f t="shared" si="42"/>
        <v>1.2669189184038578</v>
      </c>
      <c r="AD77" s="613">
        <f t="shared" si="43"/>
        <v>69</v>
      </c>
      <c r="AE77" s="188"/>
      <c r="AF77" s="180">
        <v>2007</v>
      </c>
      <c r="AG77" s="1029"/>
      <c r="AH77" s="1133"/>
      <c r="AI77" s="1029"/>
      <c r="AJ77" s="1124"/>
      <c r="AK77" s="1124"/>
      <c r="AL77" s="1029"/>
      <c r="AM77" s="1029"/>
      <c r="AN77" s="1124"/>
      <c r="AO77" s="1124"/>
      <c r="AQ77" s="1124"/>
      <c r="AR77" s="1125"/>
      <c r="AS77" s="1124"/>
      <c r="AT77" s="1124"/>
    </row>
    <row r="78" spans="1:46" ht="15" x14ac:dyDescent="0.25">
      <c r="A78" s="179" t="s">
        <v>67</v>
      </c>
      <c r="B78" s="180">
        <v>2013</v>
      </c>
      <c r="C78" s="181">
        <v>2.6008748548737195</v>
      </c>
      <c r="D78" s="181">
        <v>0</v>
      </c>
      <c r="E78" s="181">
        <v>0.49754219041472392</v>
      </c>
      <c r="F78" s="181">
        <v>2</v>
      </c>
      <c r="G78" s="182">
        <v>0</v>
      </c>
      <c r="H78" s="181">
        <v>0</v>
      </c>
      <c r="I78" s="181">
        <v>2</v>
      </c>
      <c r="J78" s="181">
        <v>1</v>
      </c>
      <c r="K78" s="968"/>
      <c r="L78" s="181">
        <v>0</v>
      </c>
      <c r="M78" s="199">
        <v>0</v>
      </c>
      <c r="N78" s="198"/>
      <c r="O78" s="185"/>
      <c r="P78" s="185"/>
      <c r="Q78" s="185"/>
      <c r="R78" s="186">
        <f t="shared" si="31"/>
        <v>0.72824495936464151</v>
      </c>
      <c r="S78" s="186">
        <f t="shared" si="32"/>
        <v>0</v>
      </c>
      <c r="T78" s="186">
        <f t="shared" si="33"/>
        <v>2.4877109520736199E-2</v>
      </c>
      <c r="U78" s="186">
        <f t="shared" si="34"/>
        <v>0.24</v>
      </c>
      <c r="V78" s="186">
        <f t="shared" si="35"/>
        <v>0</v>
      </c>
      <c r="W78" s="186">
        <f t="shared" si="36"/>
        <v>0</v>
      </c>
      <c r="X78" s="186">
        <f t="shared" si="37"/>
        <v>0.16</v>
      </c>
      <c r="Y78" s="186">
        <f t="shared" si="38"/>
        <v>0.08</v>
      </c>
      <c r="Z78" s="187">
        <f t="shared" si="39"/>
        <v>0</v>
      </c>
      <c r="AA78" s="186">
        <f t="shared" si="40"/>
        <v>0</v>
      </c>
      <c r="AB78" s="603">
        <f t="shared" si="41"/>
        <v>0</v>
      </c>
      <c r="AC78" s="612">
        <f t="shared" si="42"/>
        <v>1.2331220688853777</v>
      </c>
      <c r="AD78" s="613">
        <f t="shared" si="43"/>
        <v>70</v>
      </c>
      <c r="AE78" s="188"/>
      <c r="AF78" s="180">
        <v>2013</v>
      </c>
      <c r="AG78" s="1029"/>
      <c r="AH78" s="1133"/>
      <c r="AI78" s="1029"/>
      <c r="AJ78" s="1124"/>
      <c r="AK78" s="1124"/>
      <c r="AL78" s="1029"/>
      <c r="AM78" s="1029"/>
      <c r="AN78" s="1124"/>
      <c r="AO78" s="1124"/>
      <c r="AQ78" s="1124"/>
      <c r="AR78" s="1125"/>
      <c r="AS78" s="1124"/>
      <c r="AT78" s="1124"/>
    </row>
    <row r="79" spans="1:46" thickBot="1" x14ac:dyDescent="0.3">
      <c r="A79" s="1021" t="s">
        <v>66</v>
      </c>
      <c r="B79" s="201"/>
      <c r="C79" s="202">
        <v>0</v>
      </c>
      <c r="D79" s="202">
        <v>0</v>
      </c>
      <c r="E79" s="202">
        <v>0</v>
      </c>
      <c r="F79" s="202">
        <v>0</v>
      </c>
      <c r="G79" s="1023">
        <v>0</v>
      </c>
      <c r="H79" s="202">
        <v>0</v>
      </c>
      <c r="I79" s="202">
        <v>3</v>
      </c>
      <c r="J79" s="202">
        <v>2</v>
      </c>
      <c r="K79" s="970"/>
      <c r="L79" s="202">
        <v>0</v>
      </c>
      <c r="M79" s="1024">
        <v>4</v>
      </c>
      <c r="N79" s="203"/>
      <c r="O79" s="204"/>
      <c r="P79" s="204"/>
      <c r="Q79" s="204"/>
      <c r="R79" s="205">
        <f t="shared" si="31"/>
        <v>0</v>
      </c>
      <c r="S79" s="205">
        <f t="shared" si="32"/>
        <v>0</v>
      </c>
      <c r="T79" s="205">
        <f t="shared" si="33"/>
        <v>0</v>
      </c>
      <c r="U79" s="205">
        <f t="shared" si="34"/>
        <v>0</v>
      </c>
      <c r="V79" s="205">
        <f t="shared" si="35"/>
        <v>0</v>
      </c>
      <c r="W79" s="205">
        <f t="shared" si="36"/>
        <v>0</v>
      </c>
      <c r="X79" s="205">
        <f t="shared" si="37"/>
        <v>0.24</v>
      </c>
      <c r="Y79" s="205">
        <f t="shared" si="38"/>
        <v>0.16</v>
      </c>
      <c r="Z79" s="206">
        <f t="shared" si="39"/>
        <v>0</v>
      </c>
      <c r="AA79" s="205">
        <f t="shared" si="40"/>
        <v>0</v>
      </c>
      <c r="AB79" s="604">
        <f t="shared" si="41"/>
        <v>0.68</v>
      </c>
      <c r="AC79" s="614">
        <f t="shared" si="42"/>
        <v>1.08</v>
      </c>
      <c r="AD79" s="615">
        <f t="shared" si="43"/>
        <v>71</v>
      </c>
      <c r="AE79" s="207"/>
      <c r="AF79" s="201"/>
      <c r="AG79" s="1029"/>
      <c r="AH79" s="1133"/>
      <c r="AI79" s="1029"/>
      <c r="AJ79" s="1124"/>
      <c r="AK79" s="1124"/>
      <c r="AL79" s="1029"/>
      <c r="AM79" s="1029"/>
      <c r="AN79" s="1124"/>
      <c r="AO79" s="1124"/>
      <c r="AQ79" s="1124"/>
      <c r="AR79" s="1125"/>
      <c r="AS79" s="1124"/>
      <c r="AT79" s="1124"/>
    </row>
    <row r="80" spans="1:46" ht="18.75" x14ac:dyDescent="0.3">
      <c r="D80" s="36"/>
      <c r="E80" s="208"/>
      <c r="G80" s="209"/>
      <c r="I80" s="210"/>
      <c r="K80" s="209"/>
      <c r="M80" s="211" t="s">
        <v>170</v>
      </c>
      <c r="AQ80" s="1124"/>
      <c r="AR80" s="1029"/>
      <c r="AS80" s="1124"/>
      <c r="AT80" s="1124"/>
    </row>
    <row r="81" spans="1:15" x14ac:dyDescent="0.25">
      <c r="A81" s="212" t="s">
        <v>75</v>
      </c>
      <c r="C81" s="213">
        <f>SUM(C9:C79)</f>
        <v>290.74080093078493</v>
      </c>
      <c r="D81" s="213">
        <f>SUM(D9:D79)</f>
        <v>253.08731630150442</v>
      </c>
      <c r="E81" s="213">
        <f t="shared" ref="E81:F81" si="44">SUM(E9:E79)</f>
        <v>158.30187658736577</v>
      </c>
      <c r="F81" s="213">
        <f t="shared" si="44"/>
        <v>123</v>
      </c>
      <c r="G81" s="209"/>
      <c r="H81" s="213">
        <f>SUM(H9:H79)</f>
        <v>42</v>
      </c>
      <c r="I81" s="213">
        <f t="shared" ref="I81:J81" si="45">SUM(I9:I79)</f>
        <v>257</v>
      </c>
      <c r="J81" s="213">
        <f t="shared" si="45"/>
        <v>257</v>
      </c>
      <c r="K81" s="209"/>
      <c r="L81" s="213">
        <f>SUM(L9:L79)</f>
        <v>64</v>
      </c>
      <c r="M81" s="213">
        <f>SUM(M9:M79)</f>
        <v>204</v>
      </c>
    </row>
    <row r="82" spans="1:15" x14ac:dyDescent="0.25">
      <c r="A82" s="212" t="s">
        <v>76</v>
      </c>
      <c r="C82" s="213">
        <f>COUNTIF(C9:C79,"&gt;0")</f>
        <v>67</v>
      </c>
      <c r="D82" s="213">
        <f>COUNTIF(D9:D79,"&gt;0")</f>
        <v>45</v>
      </c>
      <c r="E82" s="213">
        <f t="shared" ref="E82:F82" si="46">COUNTIF(E9:E79,"&gt;0")</f>
        <v>42</v>
      </c>
      <c r="F82" s="213">
        <f t="shared" si="46"/>
        <v>52</v>
      </c>
      <c r="H82" s="213">
        <f>COUNTIF(H9:H79,"&gt;0")</f>
        <v>7</v>
      </c>
      <c r="I82" s="213">
        <f t="shared" ref="I82:J82" si="47">COUNTIF(I9:I79,"&gt;0")</f>
        <v>71</v>
      </c>
      <c r="J82" s="213">
        <f t="shared" si="47"/>
        <v>71</v>
      </c>
      <c r="L82" s="213">
        <f>COUNTIF(L9:L79,"&gt;0")</f>
        <v>10</v>
      </c>
      <c r="M82" s="213">
        <f>COUNTIF(M9:M79,"&gt;0")</f>
        <v>46</v>
      </c>
    </row>
    <row r="83" spans="1:15" x14ac:dyDescent="0.25">
      <c r="A83" s="214" t="s">
        <v>77</v>
      </c>
      <c r="C83" s="210">
        <f>C81/C82</f>
        <v>4.3394149392654464</v>
      </c>
      <c r="D83" s="210">
        <f>D81/D82</f>
        <v>5.624162584477876</v>
      </c>
      <c r="E83" s="210">
        <f t="shared" ref="E83:F83" si="48">E81/E82</f>
        <v>3.7690922996991851</v>
      </c>
      <c r="F83" s="210">
        <f t="shared" si="48"/>
        <v>2.3653846153846154</v>
      </c>
      <c r="H83" s="210">
        <f>H81/H82</f>
        <v>6</v>
      </c>
      <c r="I83" s="210">
        <f t="shared" ref="I83:J83" si="49">I81/I82</f>
        <v>3.619718309859155</v>
      </c>
      <c r="J83" s="210">
        <f t="shared" si="49"/>
        <v>3.619718309859155</v>
      </c>
      <c r="L83" s="210">
        <f>L81/L82</f>
        <v>6.4</v>
      </c>
      <c r="M83" s="210">
        <f>M81/M82</f>
        <v>4.4347826086956523</v>
      </c>
    </row>
    <row r="84" spans="1:15" x14ac:dyDescent="0.25">
      <c r="A84" s="215" t="s">
        <v>11</v>
      </c>
      <c r="B84" s="216"/>
      <c r="C84" s="217">
        <f>C8</f>
        <v>4.0949408581800695</v>
      </c>
      <c r="D84" s="217">
        <f>D8</f>
        <v>3.5646100887535832</v>
      </c>
      <c r="E84" s="217">
        <f t="shared" ref="E84:F84" si="50">E8</f>
        <v>2.2296038955967008</v>
      </c>
      <c r="F84" s="217">
        <f t="shared" si="50"/>
        <v>1.732394366197183</v>
      </c>
      <c r="G84" s="218"/>
      <c r="H84" s="217">
        <f>H8</f>
        <v>0.59154929577464788</v>
      </c>
      <c r="I84" s="217">
        <f t="shared" ref="I84:J84" si="51">I8</f>
        <v>3.619718309859155</v>
      </c>
      <c r="J84" s="217">
        <f t="shared" si="51"/>
        <v>3.619718309859155</v>
      </c>
      <c r="K84" s="218"/>
      <c r="L84" s="217">
        <f>L8</f>
        <v>0.90140845070422537</v>
      </c>
      <c r="M84" s="217">
        <f>M8</f>
        <v>4</v>
      </c>
    </row>
    <row r="87" spans="1:15" ht="16.5" thickBot="1" x14ac:dyDescent="0.3">
      <c r="C87" s="147">
        <v>0.28000000000000003</v>
      </c>
      <c r="D87" s="148">
        <v>0.06</v>
      </c>
      <c r="E87" s="148">
        <v>0.05</v>
      </c>
      <c r="F87" s="147">
        <v>0.12</v>
      </c>
      <c r="G87" s="149">
        <v>0.01</v>
      </c>
      <c r="H87" s="147">
        <v>0.1</v>
      </c>
      <c r="I87" s="151">
        <v>0.08</v>
      </c>
      <c r="J87" s="151">
        <v>0.08</v>
      </c>
      <c r="K87" s="152">
        <v>0</v>
      </c>
      <c r="L87" s="153">
        <v>0.05</v>
      </c>
      <c r="M87" s="153">
        <v>0.17</v>
      </c>
      <c r="O87" s="155">
        <f t="shared" ref="O87:O90" si="52">SUM(C87:N87)</f>
        <v>1</v>
      </c>
    </row>
    <row r="88" spans="1:15" ht="16.5" thickBot="1" x14ac:dyDescent="0.3">
      <c r="B88" s="112" t="s">
        <v>489</v>
      </c>
      <c r="C88" s="147">
        <v>0.18</v>
      </c>
      <c r="D88" s="148">
        <v>0.16</v>
      </c>
      <c r="E88" s="148">
        <v>0.05</v>
      </c>
      <c r="F88" s="147">
        <v>0.12</v>
      </c>
      <c r="G88" s="149">
        <v>0.01</v>
      </c>
      <c r="H88" s="147">
        <v>0.1</v>
      </c>
      <c r="I88" s="151">
        <v>0.08</v>
      </c>
      <c r="J88" s="151">
        <v>0.08</v>
      </c>
      <c r="K88" s="152">
        <v>0</v>
      </c>
      <c r="L88" s="153">
        <v>0.05</v>
      </c>
      <c r="M88" s="153">
        <v>0.17</v>
      </c>
      <c r="O88" s="155">
        <f t="shared" si="52"/>
        <v>1</v>
      </c>
    </row>
    <row r="89" spans="1:15" ht="16.5" thickBot="1" x14ac:dyDescent="0.3">
      <c r="B89" s="112" t="s">
        <v>490</v>
      </c>
      <c r="C89" s="147">
        <v>0.19</v>
      </c>
      <c r="D89" s="148">
        <v>0.04</v>
      </c>
      <c r="E89" s="148">
        <v>0.03</v>
      </c>
      <c r="F89" s="147">
        <v>0.12</v>
      </c>
      <c r="G89" s="149">
        <v>0.01</v>
      </c>
      <c r="H89" s="147">
        <v>0.11</v>
      </c>
      <c r="I89" s="151">
        <v>0.08</v>
      </c>
      <c r="J89" s="151">
        <v>0.08</v>
      </c>
      <c r="K89" s="152">
        <v>0</v>
      </c>
      <c r="L89" s="153">
        <v>0.08</v>
      </c>
      <c r="M89" s="153">
        <v>0.26</v>
      </c>
      <c r="O89" s="155">
        <f t="shared" si="52"/>
        <v>0.99999999999999989</v>
      </c>
    </row>
    <row r="90" spans="1:15" ht="16.5" thickBot="1" x14ac:dyDescent="0.3">
      <c r="B90" s="112" t="s">
        <v>491</v>
      </c>
      <c r="C90" s="147">
        <v>0.18</v>
      </c>
      <c r="D90" s="148">
        <v>0.04</v>
      </c>
      <c r="E90" s="148">
        <v>0.03</v>
      </c>
      <c r="F90" s="147">
        <v>0.1</v>
      </c>
      <c r="G90" s="149">
        <v>0.01</v>
      </c>
      <c r="H90" s="147">
        <v>0.11</v>
      </c>
      <c r="I90" s="151">
        <v>0.15</v>
      </c>
      <c r="J90" s="151">
        <v>0.15</v>
      </c>
      <c r="K90" s="152">
        <v>0</v>
      </c>
      <c r="L90" s="153">
        <v>0.06</v>
      </c>
      <c r="M90" s="153">
        <v>0.17</v>
      </c>
      <c r="O90" s="155">
        <f t="shared" si="52"/>
        <v>1</v>
      </c>
    </row>
    <row r="95" spans="1:15" x14ac:dyDescent="0.25">
      <c r="C95" s="849"/>
      <c r="D95" s="859"/>
    </row>
    <row r="96" spans="1:15" ht="16.5" thickBot="1" x14ac:dyDescent="0.3">
      <c r="C96" s="147">
        <v>0.27</v>
      </c>
      <c r="D96" s="148">
        <v>0.06</v>
      </c>
      <c r="E96" s="148">
        <v>0.05</v>
      </c>
      <c r="F96" s="147">
        <v>0.12</v>
      </c>
      <c r="G96" s="149">
        <v>0.01</v>
      </c>
      <c r="H96" s="147">
        <v>0.1</v>
      </c>
      <c r="I96" s="150">
        <v>0.09</v>
      </c>
      <c r="J96" s="151">
        <v>0.1</v>
      </c>
      <c r="K96" s="152">
        <v>0</v>
      </c>
      <c r="L96" s="153">
        <v>0.05</v>
      </c>
      <c r="M96" s="153">
        <v>0.15</v>
      </c>
    </row>
    <row r="97" spans="3:13" ht="16.5" thickBot="1" x14ac:dyDescent="0.3">
      <c r="C97" s="147">
        <v>0.28999999999999998</v>
      </c>
      <c r="D97" s="148">
        <v>0.06</v>
      </c>
      <c r="E97" s="148">
        <v>0.05</v>
      </c>
      <c r="F97" s="147">
        <v>0.11</v>
      </c>
      <c r="G97" s="149">
        <v>0.01</v>
      </c>
      <c r="H97" s="147">
        <v>0.09</v>
      </c>
      <c r="I97" s="150">
        <v>0.09</v>
      </c>
      <c r="J97" s="151">
        <v>0.1</v>
      </c>
      <c r="K97" s="152">
        <v>0</v>
      </c>
      <c r="L97" s="153">
        <v>0.05</v>
      </c>
      <c r="M97" s="153">
        <v>0.15</v>
      </c>
    </row>
    <row r="98" spans="3:13" x14ac:dyDescent="0.25">
      <c r="C98" s="849"/>
      <c r="D98" s="859"/>
    </row>
    <row r="99" spans="3:13" x14ac:dyDescent="0.25">
      <c r="C99" s="849"/>
      <c r="D99" s="859"/>
    </row>
    <row r="100" spans="3:13" x14ac:dyDescent="0.25">
      <c r="C100" s="849"/>
      <c r="D100" s="859"/>
    </row>
    <row r="101" spans="3:13" x14ac:dyDescent="0.25">
      <c r="C101" s="849"/>
      <c r="D101" s="859"/>
    </row>
    <row r="102" spans="3:13" x14ac:dyDescent="0.25">
      <c r="C102" s="849"/>
      <c r="D102" s="859"/>
    </row>
    <row r="103" spans="3:13" x14ac:dyDescent="0.25">
      <c r="C103" s="849"/>
      <c r="D103" s="859"/>
    </row>
    <row r="104" spans="3:13" x14ac:dyDescent="0.25">
      <c r="C104" s="849"/>
      <c r="D104" s="859"/>
    </row>
    <row r="105" spans="3:13" x14ac:dyDescent="0.25">
      <c r="C105" s="849"/>
      <c r="D105" s="859"/>
    </row>
    <row r="106" spans="3:13" x14ac:dyDescent="0.25">
      <c r="C106" s="849"/>
      <c r="D106" s="859"/>
    </row>
  </sheetData>
  <sortState ref="A9:AS79">
    <sortCondition ref="AD9:AD79"/>
  </sortState>
  <conditionalFormatting sqref="AD9:AD79">
    <cfRule type="cellIs" dxfId="32" priority="20" stopIfTrue="1" operator="lessThanOrEqual">
      <formula>24</formula>
    </cfRule>
    <cfRule type="cellIs" dxfId="31" priority="21" stopIfTrue="1" operator="lessThanOrEqual">
      <formula>48</formula>
    </cfRule>
    <cfRule type="cellIs" dxfId="30" priority="22" operator="greaterThan">
      <formula>48</formula>
    </cfRule>
  </conditionalFormatting>
  <conditionalFormatting sqref="B9:B79">
    <cfRule type="colorScale" priority="23">
      <colorScale>
        <cfvo type="min"/>
        <cfvo type="percentile" val="50"/>
        <cfvo type="max"/>
        <color rgb="FFF8696B"/>
        <color rgb="FFFFEB84"/>
        <color rgb="FF63BE7B"/>
      </colorScale>
    </cfRule>
  </conditionalFormatting>
  <conditionalFormatting sqref="AF9:AF79">
    <cfRule type="colorScale" priority="24">
      <colorScale>
        <cfvo type="min"/>
        <cfvo type="percentile" val="50"/>
        <cfvo type="max"/>
        <color rgb="FFF8696B"/>
        <color rgb="FFFFEB84"/>
        <color rgb="FF63BE7B"/>
      </colorScale>
    </cfRule>
  </conditionalFormatting>
  <conditionalFormatting sqref="O9:O79">
    <cfRule type="colorScale" priority="25">
      <colorScale>
        <cfvo type="min"/>
        <cfvo type="percentile" val="50"/>
        <cfvo type="max"/>
        <color rgb="FF63BE7B"/>
        <color rgb="FFFFEB84"/>
        <color rgb="FFF8696B"/>
      </colorScale>
    </cfRule>
  </conditionalFormatting>
  <conditionalFormatting sqref="E9:E79">
    <cfRule type="cellIs" dxfId="29" priority="15" operator="equal">
      <formula>0</formula>
    </cfRule>
    <cfRule type="colorScale" priority="16">
      <colorScale>
        <cfvo type="min"/>
        <cfvo type="percentile" val="40"/>
        <cfvo type="max"/>
        <color rgb="FFFA9C9E"/>
        <color rgb="FFFFF2B3"/>
        <color rgb="FF9BD5AA"/>
      </colorScale>
    </cfRule>
  </conditionalFormatting>
  <conditionalFormatting sqref="D9:D79">
    <cfRule type="cellIs" dxfId="28" priority="13" operator="equal">
      <formula>0</formula>
    </cfRule>
    <cfRule type="colorScale" priority="14">
      <colorScale>
        <cfvo type="min"/>
        <cfvo type="percentile" val="40"/>
        <cfvo type="max"/>
        <color rgb="FFFA9C9E"/>
        <color rgb="FFFFF2B3"/>
        <color rgb="FF9BD5AA"/>
      </colorScale>
    </cfRule>
  </conditionalFormatting>
  <conditionalFormatting sqref="C9:C79">
    <cfRule type="cellIs" dxfId="27" priority="11" operator="equal">
      <formula>0</formula>
    </cfRule>
    <cfRule type="colorScale" priority="12">
      <colorScale>
        <cfvo type="min"/>
        <cfvo type="percentile" val="40"/>
        <cfvo type="max"/>
        <color rgb="FFFA9C9E"/>
        <color rgb="FFFFF2B3"/>
        <color rgb="FF9BD5AA"/>
      </colorScale>
    </cfRule>
  </conditionalFormatting>
  <conditionalFormatting sqref="F9:F79">
    <cfRule type="cellIs" dxfId="26" priority="9" operator="equal">
      <formula>0</formula>
    </cfRule>
    <cfRule type="colorScale" priority="10">
      <colorScale>
        <cfvo type="min"/>
        <cfvo type="percentile" val="40"/>
        <cfvo type="max"/>
        <color rgb="FFFA9C9E"/>
        <color rgb="FFFFF2B3"/>
        <color rgb="FF9BD5AA"/>
      </colorScale>
    </cfRule>
  </conditionalFormatting>
  <conditionalFormatting sqref="H9:H79">
    <cfRule type="cellIs" dxfId="25" priority="7" operator="equal">
      <formula>0</formula>
    </cfRule>
    <cfRule type="colorScale" priority="8">
      <colorScale>
        <cfvo type="min"/>
        <cfvo type="percentile" val="40"/>
        <cfvo type="max"/>
        <color rgb="FFFA9C9E"/>
        <color rgb="FFFFF2B3"/>
        <color rgb="FF9BD5AA"/>
      </colorScale>
    </cfRule>
  </conditionalFormatting>
  <conditionalFormatting sqref="I9:I79">
    <cfRule type="cellIs" dxfId="24" priority="5" operator="equal">
      <formula>0</formula>
    </cfRule>
    <cfRule type="colorScale" priority="6">
      <colorScale>
        <cfvo type="min"/>
        <cfvo type="percentile" val="40"/>
        <cfvo type="max"/>
        <color rgb="FFFA9C9E"/>
        <color rgb="FFFFF2B3"/>
        <color rgb="FF9BD5AA"/>
      </colorScale>
    </cfRule>
  </conditionalFormatting>
  <conditionalFormatting sqref="J9:J79">
    <cfRule type="cellIs" dxfId="23" priority="3" operator="equal">
      <formula>0</formula>
    </cfRule>
    <cfRule type="colorScale" priority="4">
      <colorScale>
        <cfvo type="min"/>
        <cfvo type="percentile" val="40"/>
        <cfvo type="max"/>
        <color rgb="FFFA9C9E"/>
        <color rgb="FFFFF2B3"/>
        <color rgb="FF9BD5AA"/>
      </colorScale>
    </cfRule>
  </conditionalFormatting>
  <conditionalFormatting sqref="L9:L79">
    <cfRule type="cellIs" dxfId="22" priority="1" operator="equal">
      <formula>0</formula>
    </cfRule>
    <cfRule type="colorScale" priority="2">
      <colorScale>
        <cfvo type="min"/>
        <cfvo type="percentile" val="40"/>
        <cfvo type="max"/>
        <color rgb="FFFA9C9E"/>
        <color rgb="FFFFF2B3"/>
        <color rgb="FF9BD5AA"/>
      </colorScale>
    </cfRule>
  </conditionalFormatting>
  <pageMargins left="0.7" right="0.7"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95"/>
  <sheetViews>
    <sheetView topLeftCell="O6" zoomScale="70" zoomScaleNormal="70" workbookViewId="0">
      <selection activeCell="I32" sqref="I32"/>
    </sheetView>
  </sheetViews>
  <sheetFormatPr defaultColWidth="8.85546875" defaultRowHeight="18.75" x14ac:dyDescent="0.3"/>
  <cols>
    <col min="1" max="1" width="41.42578125" style="1" customWidth="1"/>
    <col min="2" max="2" width="12.28515625" style="1" customWidth="1"/>
    <col min="3" max="19" width="8.85546875" style="1"/>
    <col min="20" max="20" width="30.5703125" style="5" customWidth="1"/>
    <col min="21" max="21" width="8.85546875" style="1"/>
    <col min="22" max="22" width="9.28515625" style="7" bestFit="1" customWidth="1"/>
    <col min="23" max="23" width="1.7109375" style="1" customWidth="1"/>
    <col min="24" max="24" width="29.85546875" style="5" customWidth="1"/>
    <col min="25" max="25" width="9.7109375" style="41" customWidth="1"/>
    <col min="26" max="26" width="9.28515625" style="7" bestFit="1" customWidth="1"/>
    <col min="27" max="27" width="1.7109375" style="291" customWidth="1"/>
    <col min="28" max="28" width="39.85546875" style="5" customWidth="1"/>
    <col min="29" max="29" width="8.85546875" style="1"/>
    <col min="30" max="30" width="10.42578125" style="41" customWidth="1"/>
    <col min="31" max="31" width="9.28515625" style="7" bestFit="1" customWidth="1"/>
    <col min="32" max="32" width="8.85546875" style="1"/>
    <col min="33" max="33" width="40" style="5" customWidth="1"/>
    <col min="34" max="34" width="8.85546875" style="1"/>
    <col min="35" max="35" width="9.42578125" style="41" customWidth="1"/>
    <col min="36" max="36" width="9.28515625" style="7" bestFit="1" customWidth="1"/>
    <col min="37" max="16384" width="8.85546875" style="1"/>
  </cols>
  <sheetData>
    <row r="1" spans="1:36" ht="21" x14ac:dyDescent="0.35">
      <c r="A1" s="737" t="s">
        <v>561</v>
      </c>
      <c r="T1" s="856" t="s">
        <v>557</v>
      </c>
      <c r="U1" s="857"/>
      <c r="V1" s="857"/>
      <c r="W1" s="857"/>
      <c r="X1" s="856"/>
      <c r="Y1" s="858"/>
      <c r="Z1" s="857"/>
      <c r="AA1" s="995"/>
      <c r="AB1" s="856"/>
      <c r="AC1" s="857"/>
      <c r="AD1" s="858"/>
      <c r="AE1" s="857"/>
      <c r="AG1" s="856" t="s">
        <v>487</v>
      </c>
      <c r="AH1" s="857"/>
      <c r="AI1" s="858"/>
      <c r="AJ1" s="857"/>
    </row>
    <row r="2" spans="1:36" x14ac:dyDescent="0.3">
      <c r="A2" s="1" t="s">
        <v>0</v>
      </c>
      <c r="T2" s="2" t="s">
        <v>558</v>
      </c>
      <c r="U2" s="3"/>
      <c r="V2" s="3"/>
      <c r="W2" s="995"/>
      <c r="X2" s="2" t="s">
        <v>559</v>
      </c>
      <c r="Y2" s="4"/>
      <c r="Z2" s="3"/>
      <c r="AA2" s="995"/>
      <c r="AB2" s="2" t="s">
        <v>560</v>
      </c>
      <c r="AC2" s="2"/>
      <c r="AD2" s="4"/>
      <c r="AE2" s="3"/>
      <c r="AG2" s="1"/>
      <c r="AH2" s="3"/>
      <c r="AI2" s="4"/>
      <c r="AJ2" s="3"/>
    </row>
    <row r="3" spans="1:36" x14ac:dyDescent="0.3">
      <c r="A3" s="1" t="s">
        <v>1</v>
      </c>
      <c r="U3" s="6" t="s">
        <v>2</v>
      </c>
      <c r="W3" s="995"/>
      <c r="Y3" s="6" t="s">
        <v>418</v>
      </c>
      <c r="AA3" s="995"/>
      <c r="AC3" s="6" t="s">
        <v>2</v>
      </c>
      <c r="AD3" s="6" t="s">
        <v>418</v>
      </c>
      <c r="AH3" s="6" t="s">
        <v>2</v>
      </c>
      <c r="AI3" s="6" t="s">
        <v>418</v>
      </c>
    </row>
    <row r="4" spans="1:36" x14ac:dyDescent="0.3">
      <c r="U4" s="6" t="s">
        <v>4</v>
      </c>
      <c r="V4" s="10" t="s">
        <v>5</v>
      </c>
      <c r="W4" s="995"/>
      <c r="Y4" s="6" t="s">
        <v>4</v>
      </c>
      <c r="Z4" s="10" t="s">
        <v>5</v>
      </c>
      <c r="AA4" s="995"/>
      <c r="AC4" s="6" t="s">
        <v>4</v>
      </c>
      <c r="AD4" s="6" t="s">
        <v>4</v>
      </c>
      <c r="AE4" s="10" t="s">
        <v>5</v>
      </c>
      <c r="AH4" s="6" t="s">
        <v>4</v>
      </c>
      <c r="AI4" s="6" t="s">
        <v>4</v>
      </c>
      <c r="AJ4" s="10" t="s">
        <v>5</v>
      </c>
    </row>
    <row r="5" spans="1:36" x14ac:dyDescent="0.3">
      <c r="U5" s="8" t="s">
        <v>6</v>
      </c>
      <c r="V5" s="10" t="s">
        <v>7</v>
      </c>
      <c r="W5" s="995"/>
      <c r="Y5" s="9" t="s">
        <v>6</v>
      </c>
      <c r="Z5" s="10" t="s">
        <v>7</v>
      </c>
      <c r="AA5" s="995"/>
      <c r="AC5" s="8" t="s">
        <v>6</v>
      </c>
      <c r="AD5" s="9" t="s">
        <v>6</v>
      </c>
      <c r="AE5" s="10" t="s">
        <v>7</v>
      </c>
      <c r="AH5" s="8" t="s">
        <v>6</v>
      </c>
      <c r="AI5" s="9" t="s">
        <v>6</v>
      </c>
      <c r="AJ5" s="10" t="s">
        <v>7</v>
      </c>
    </row>
    <row r="6" spans="1:36" ht="19.5" thickBot="1" x14ac:dyDescent="0.35">
      <c r="T6" s="11" t="s">
        <v>8</v>
      </c>
      <c r="U6" s="12">
        <v>0.28000000000000003</v>
      </c>
      <c r="W6" s="995"/>
      <c r="X6" s="11" t="s">
        <v>8</v>
      </c>
      <c r="Y6" s="13">
        <v>0.06</v>
      </c>
      <c r="AA6" s="995"/>
      <c r="AB6" s="11" t="s">
        <v>8</v>
      </c>
      <c r="AC6" s="12">
        <v>0.28000000000000003</v>
      </c>
      <c r="AD6" s="13">
        <v>0.06</v>
      </c>
      <c r="AG6" s="11" t="s">
        <v>8</v>
      </c>
      <c r="AH6" s="12">
        <v>0.17</v>
      </c>
      <c r="AI6" s="13">
        <v>0.16</v>
      </c>
    </row>
    <row r="7" spans="1:36" ht="37.5" x14ac:dyDescent="0.3">
      <c r="B7" s="14" t="s">
        <v>9</v>
      </c>
      <c r="C7" s="14" t="s">
        <v>3</v>
      </c>
      <c r="D7" s="10" t="s">
        <v>10</v>
      </c>
      <c r="T7" s="15"/>
      <c r="U7" s="16">
        <v>4.0601341265785003</v>
      </c>
      <c r="W7" s="995"/>
      <c r="X7" s="15"/>
      <c r="Y7" s="16">
        <v>3.5646583153255431</v>
      </c>
      <c r="AA7" s="995"/>
      <c r="AB7" s="17" t="s">
        <v>11</v>
      </c>
      <c r="AC7" s="16">
        <v>4.0601341265784994</v>
      </c>
      <c r="AD7" s="16">
        <v>3.5646583153255427</v>
      </c>
      <c r="AG7" s="17" t="s">
        <v>11</v>
      </c>
      <c r="AH7" s="16">
        <v>4.0601341265784994</v>
      </c>
      <c r="AI7" s="16">
        <v>3.5646583153255427</v>
      </c>
    </row>
    <row r="8" spans="1:36" x14ac:dyDescent="0.3">
      <c r="A8" s="22" t="s">
        <v>25</v>
      </c>
      <c r="B8" s="18">
        <v>6.5337057021807041</v>
      </c>
      <c r="C8" s="18">
        <v>0</v>
      </c>
      <c r="D8" s="25">
        <f t="shared" ref="D8:D39" si="0">B8-C8</f>
        <v>6.5337057021807041</v>
      </c>
      <c r="T8" s="20" t="s">
        <v>291</v>
      </c>
      <c r="U8" s="18">
        <v>10</v>
      </c>
      <c r="V8" s="21">
        <v>6</v>
      </c>
      <c r="W8" s="995"/>
      <c r="X8" s="22" t="s">
        <v>13</v>
      </c>
      <c r="Y8" s="18">
        <v>10</v>
      </c>
      <c r="Z8" s="21">
        <v>22</v>
      </c>
      <c r="AA8" s="995"/>
      <c r="AB8" s="22" t="s">
        <v>251</v>
      </c>
      <c r="AC8" s="18">
        <v>6.9831148666272185</v>
      </c>
      <c r="AD8" s="18">
        <v>7.7760515019953189</v>
      </c>
      <c r="AE8" s="21">
        <v>1</v>
      </c>
      <c r="AG8" s="597" t="s">
        <v>251</v>
      </c>
      <c r="AH8" s="18">
        <v>6.9831148666272185</v>
      </c>
      <c r="AI8" s="18">
        <v>7.7760515019953189</v>
      </c>
      <c r="AJ8" s="21">
        <v>1</v>
      </c>
    </row>
    <row r="9" spans="1:36" x14ac:dyDescent="0.3">
      <c r="A9" s="28" t="s">
        <v>61</v>
      </c>
      <c r="B9" s="24">
        <v>3.960185664453121</v>
      </c>
      <c r="C9" s="24">
        <v>0</v>
      </c>
      <c r="D9" s="25">
        <f t="shared" si="0"/>
        <v>3.960185664453121</v>
      </c>
      <c r="T9" s="26" t="s">
        <v>14</v>
      </c>
      <c r="U9" s="24">
        <v>8.8001993433605037</v>
      </c>
      <c r="V9" s="27">
        <v>27</v>
      </c>
      <c r="W9" s="995"/>
      <c r="X9" s="26" t="s">
        <v>294</v>
      </c>
      <c r="Y9" s="24">
        <v>9.7478876004503476</v>
      </c>
      <c r="Z9" s="27">
        <v>3</v>
      </c>
      <c r="AA9" s="995"/>
      <c r="AB9" s="28" t="s">
        <v>19</v>
      </c>
      <c r="AC9" s="24">
        <v>6.3370320167349767</v>
      </c>
      <c r="AD9" s="24">
        <v>7.3393575610032684</v>
      </c>
      <c r="AE9" s="27">
        <v>2</v>
      </c>
      <c r="AG9" s="26" t="s">
        <v>306</v>
      </c>
      <c r="AH9" s="24">
        <v>4.0585166728156636</v>
      </c>
      <c r="AI9" s="24">
        <v>8.1749001795875884</v>
      </c>
      <c r="AJ9" s="27">
        <v>2</v>
      </c>
    </row>
    <row r="10" spans="1:36" x14ac:dyDescent="0.3">
      <c r="A10" s="28" t="s">
        <v>53</v>
      </c>
      <c r="B10" s="24">
        <v>4.7977517566220556</v>
      </c>
      <c r="C10" s="24">
        <v>2.6918550556465917</v>
      </c>
      <c r="D10" s="19">
        <f t="shared" si="0"/>
        <v>2.1058967009754639</v>
      </c>
      <c r="T10" s="26" t="s">
        <v>16</v>
      </c>
      <c r="U10" s="24">
        <v>8.3015026106622472</v>
      </c>
      <c r="V10" s="27">
        <v>14</v>
      </c>
      <c r="W10" s="995"/>
      <c r="X10" s="28" t="s">
        <v>17</v>
      </c>
      <c r="Y10" s="24">
        <v>8.7746935157481509</v>
      </c>
      <c r="Z10" s="27">
        <v>5</v>
      </c>
      <c r="AA10" s="995"/>
      <c r="AB10" s="26" t="s">
        <v>294</v>
      </c>
      <c r="AC10" s="24">
        <v>7.0444700596097398</v>
      </c>
      <c r="AD10" s="24">
        <v>9.7478876004503476</v>
      </c>
      <c r="AE10" s="27">
        <v>3</v>
      </c>
      <c r="AG10" s="26" t="s">
        <v>17</v>
      </c>
      <c r="AH10" s="24">
        <v>5.3640778466030739</v>
      </c>
      <c r="AI10" s="24">
        <v>8.7746935157481509</v>
      </c>
      <c r="AJ10" s="27">
        <v>3</v>
      </c>
    </row>
    <row r="11" spans="1:36" x14ac:dyDescent="0.3">
      <c r="A11" s="28" t="s">
        <v>63</v>
      </c>
      <c r="B11" s="24">
        <v>3.2141143239157905</v>
      </c>
      <c r="C11" s="24">
        <v>0</v>
      </c>
      <c r="D11" s="19">
        <f t="shared" si="0"/>
        <v>3.2141143239157905</v>
      </c>
      <c r="T11" s="26" t="s">
        <v>293</v>
      </c>
      <c r="U11" s="24">
        <v>8.1011320977313872</v>
      </c>
      <c r="V11" s="27">
        <v>32</v>
      </c>
      <c r="W11" s="995"/>
      <c r="X11" s="26" t="s">
        <v>296</v>
      </c>
      <c r="Y11" s="24">
        <v>8.2548057136251813</v>
      </c>
      <c r="Z11" s="27">
        <v>7</v>
      </c>
      <c r="AA11" s="995"/>
      <c r="AB11" s="26" t="s">
        <v>306</v>
      </c>
      <c r="AC11" s="24">
        <v>4.0585166728156636</v>
      </c>
      <c r="AD11" s="24">
        <v>8.1749001795875884</v>
      </c>
      <c r="AE11" s="27">
        <v>4</v>
      </c>
      <c r="AG11" s="26" t="s">
        <v>294</v>
      </c>
      <c r="AH11" s="24">
        <v>7.0444700596097398</v>
      </c>
      <c r="AI11" s="24">
        <v>9.7478876004503476</v>
      </c>
      <c r="AJ11" s="27">
        <v>4</v>
      </c>
    </row>
    <row r="12" spans="1:36" x14ac:dyDescent="0.3">
      <c r="A12" s="28" t="s">
        <v>32</v>
      </c>
      <c r="B12" s="24">
        <v>5.7063866747809513</v>
      </c>
      <c r="C12" s="24">
        <v>5.9230829614350569</v>
      </c>
      <c r="D12" s="19">
        <f t="shared" si="0"/>
        <v>-0.21669628665410556</v>
      </c>
      <c r="T12" s="26" t="s">
        <v>292</v>
      </c>
      <c r="U12" s="24">
        <v>7.1089311905523971</v>
      </c>
      <c r="V12" s="27">
        <v>42</v>
      </c>
      <c r="W12" s="995"/>
      <c r="X12" s="28" t="s">
        <v>18</v>
      </c>
      <c r="Y12" s="24">
        <v>8.2172020098418379</v>
      </c>
      <c r="Z12" s="27">
        <v>10</v>
      </c>
      <c r="AA12" s="995"/>
      <c r="AB12" s="28" t="s">
        <v>17</v>
      </c>
      <c r="AC12" s="24">
        <v>5.3640778466030739</v>
      </c>
      <c r="AD12" s="24">
        <v>8.7746935157481509</v>
      </c>
      <c r="AE12" s="27">
        <v>5</v>
      </c>
      <c r="AG12" s="26" t="s">
        <v>296</v>
      </c>
      <c r="AH12" s="24">
        <v>4.07957244066953</v>
      </c>
      <c r="AI12" s="24">
        <v>8.2548057136251813</v>
      </c>
      <c r="AJ12" s="27">
        <v>5</v>
      </c>
    </row>
    <row r="13" spans="1:36" x14ac:dyDescent="0.3">
      <c r="A13" s="26" t="s">
        <v>13</v>
      </c>
      <c r="B13" s="24">
        <v>6.7557415923094268</v>
      </c>
      <c r="C13" s="24">
        <v>10</v>
      </c>
      <c r="D13" s="19">
        <f t="shared" si="0"/>
        <v>-3.2442584076905732</v>
      </c>
      <c r="T13" s="26" t="s">
        <v>294</v>
      </c>
      <c r="U13" s="24">
        <v>7.0444700596097398</v>
      </c>
      <c r="V13" s="27">
        <v>3</v>
      </c>
      <c r="W13" s="995"/>
      <c r="X13" s="26" t="s">
        <v>306</v>
      </c>
      <c r="Y13" s="24">
        <v>8.1749001795875884</v>
      </c>
      <c r="Z13" s="27">
        <v>4</v>
      </c>
      <c r="AA13" s="995"/>
      <c r="AB13" s="29" t="s">
        <v>291</v>
      </c>
      <c r="AC13" s="24">
        <v>10</v>
      </c>
      <c r="AD13" s="24">
        <v>2.9096613120340962</v>
      </c>
      <c r="AE13" s="27">
        <v>6</v>
      </c>
      <c r="AG13" s="28" t="s">
        <v>19</v>
      </c>
      <c r="AH13" s="24">
        <v>6.3370320167349767</v>
      </c>
      <c r="AI13" s="24">
        <v>7.3393575610032684</v>
      </c>
      <c r="AJ13" s="27">
        <v>6</v>
      </c>
    </row>
    <row r="14" spans="1:36" x14ac:dyDescent="0.3">
      <c r="A14" s="28" t="s">
        <v>33</v>
      </c>
      <c r="B14" s="24">
        <v>6.0907243967578424</v>
      </c>
      <c r="C14" s="24">
        <v>0</v>
      </c>
      <c r="D14" s="25">
        <f t="shared" si="0"/>
        <v>6.0907243967578424</v>
      </c>
      <c r="T14" s="26" t="s">
        <v>251</v>
      </c>
      <c r="U14" s="24">
        <v>6.9831148666272185</v>
      </c>
      <c r="V14" s="27">
        <v>1</v>
      </c>
      <c r="W14" s="995"/>
      <c r="X14" s="28" t="s">
        <v>20</v>
      </c>
      <c r="Y14" s="24">
        <v>7.9168497971466607</v>
      </c>
      <c r="Z14" s="27">
        <v>21</v>
      </c>
      <c r="AA14" s="995"/>
      <c r="AB14" s="26" t="s">
        <v>296</v>
      </c>
      <c r="AC14" s="24">
        <v>4.07957244066953</v>
      </c>
      <c r="AD14" s="24">
        <v>8.2548057136251813</v>
      </c>
      <c r="AE14" s="27">
        <v>7</v>
      </c>
      <c r="AG14" s="28" t="s">
        <v>18</v>
      </c>
      <c r="AH14" s="24">
        <v>4.4404513640048862</v>
      </c>
      <c r="AI14" s="24">
        <v>8.2172020098418379</v>
      </c>
      <c r="AJ14" s="27">
        <v>7</v>
      </c>
    </row>
    <row r="15" spans="1:36" x14ac:dyDescent="0.3">
      <c r="A15" s="28" t="s">
        <v>18</v>
      </c>
      <c r="B15" s="24">
        <v>4.4404513640048862</v>
      </c>
      <c r="C15" s="24">
        <v>8.2172020098418379</v>
      </c>
      <c r="D15" s="19">
        <f t="shared" si="0"/>
        <v>-3.7767506458369517</v>
      </c>
      <c r="T15" s="29" t="s">
        <v>21</v>
      </c>
      <c r="U15" s="24">
        <v>6.7701114631754429</v>
      </c>
      <c r="V15" s="27">
        <v>15</v>
      </c>
      <c r="W15" s="995"/>
      <c r="X15" s="28" t="s">
        <v>22</v>
      </c>
      <c r="Y15" s="24">
        <v>7.8648049479864923</v>
      </c>
      <c r="Z15" s="27">
        <v>11</v>
      </c>
      <c r="AA15" s="995"/>
      <c r="AB15" s="28" t="s">
        <v>24</v>
      </c>
      <c r="AC15" s="24">
        <v>6.592138463556438</v>
      </c>
      <c r="AD15" s="24">
        <v>7.3780877040686619</v>
      </c>
      <c r="AE15" s="27">
        <v>8</v>
      </c>
      <c r="AG15" s="28" t="s">
        <v>23</v>
      </c>
      <c r="AH15" s="24">
        <v>3.8635574332857772</v>
      </c>
      <c r="AI15" s="24">
        <v>5.7033432616290192</v>
      </c>
      <c r="AJ15" s="27">
        <v>8</v>
      </c>
    </row>
    <row r="16" spans="1:36" x14ac:dyDescent="0.3">
      <c r="A16" s="26" t="s">
        <v>306</v>
      </c>
      <c r="B16" s="24">
        <v>4.0585166728156636</v>
      </c>
      <c r="C16" s="24">
        <v>8.1749001795875884</v>
      </c>
      <c r="D16" s="19">
        <f t="shared" si="0"/>
        <v>-4.1163835067719248</v>
      </c>
      <c r="T16" s="26" t="s">
        <v>13</v>
      </c>
      <c r="U16" s="24">
        <v>6.7557415923094268</v>
      </c>
      <c r="V16" s="27">
        <v>22</v>
      </c>
      <c r="W16" s="995"/>
      <c r="X16" s="26" t="s">
        <v>65</v>
      </c>
      <c r="Y16" s="24">
        <v>7.7760515019953189</v>
      </c>
      <c r="Z16" s="27">
        <v>60</v>
      </c>
      <c r="AA16" s="995"/>
      <c r="AB16" s="26" t="s">
        <v>44</v>
      </c>
      <c r="AC16" s="24">
        <v>5.3712544619934945</v>
      </c>
      <c r="AD16" s="24">
        <v>0</v>
      </c>
      <c r="AE16" s="27">
        <v>9</v>
      </c>
      <c r="AG16" s="28" t="s">
        <v>24</v>
      </c>
      <c r="AH16" s="24">
        <v>6.592138463556438</v>
      </c>
      <c r="AI16" s="24">
        <v>7.3780877040686619</v>
      </c>
      <c r="AJ16" s="27">
        <v>9</v>
      </c>
    </row>
    <row r="17" spans="1:36" x14ac:dyDescent="0.3">
      <c r="A17" s="28" t="s">
        <v>22</v>
      </c>
      <c r="B17" s="24">
        <v>6.2896445754387003</v>
      </c>
      <c r="C17" s="24">
        <v>7.8648049479864923</v>
      </c>
      <c r="D17" s="19">
        <f t="shared" si="0"/>
        <v>-1.5751603725477921</v>
      </c>
      <c r="T17" s="28" t="s">
        <v>24</v>
      </c>
      <c r="U17" s="24">
        <v>6.592138463556438</v>
      </c>
      <c r="V17" s="27">
        <v>8</v>
      </c>
      <c r="W17" s="995"/>
      <c r="X17" s="28" t="s">
        <v>24</v>
      </c>
      <c r="Y17" s="24">
        <v>7.3780877040686619</v>
      </c>
      <c r="Z17" s="27">
        <v>8</v>
      </c>
      <c r="AA17" s="995"/>
      <c r="AB17" s="28" t="s">
        <v>18</v>
      </c>
      <c r="AC17" s="24">
        <v>4.4404513640048862</v>
      </c>
      <c r="AD17" s="24">
        <v>8.2172020098418379</v>
      </c>
      <c r="AE17" s="27">
        <v>10</v>
      </c>
      <c r="AG17" s="28" t="s">
        <v>26</v>
      </c>
      <c r="AH17" s="24">
        <v>1.189307241342707</v>
      </c>
      <c r="AI17" s="24">
        <v>3.5251311694548519</v>
      </c>
      <c r="AJ17" s="27">
        <v>10</v>
      </c>
    </row>
    <row r="18" spans="1:36" x14ac:dyDescent="0.3">
      <c r="A18" s="28" t="s">
        <v>66</v>
      </c>
      <c r="B18" s="24">
        <v>0</v>
      </c>
      <c r="C18" s="24">
        <v>0</v>
      </c>
      <c r="D18" s="19">
        <f t="shared" si="0"/>
        <v>0</v>
      </c>
      <c r="T18" s="26" t="s">
        <v>25</v>
      </c>
      <c r="U18" s="24">
        <v>6.5337057021807041</v>
      </c>
      <c r="V18" s="27">
        <v>28</v>
      </c>
      <c r="W18" s="995"/>
      <c r="X18" s="28" t="s">
        <v>19</v>
      </c>
      <c r="Y18" s="24">
        <v>7.3393575610032684</v>
      </c>
      <c r="Z18" s="27">
        <v>2</v>
      </c>
      <c r="AA18" s="995"/>
      <c r="AB18" s="28" t="s">
        <v>22</v>
      </c>
      <c r="AC18" s="24">
        <v>6.2896445754387003</v>
      </c>
      <c r="AD18" s="24">
        <v>7.8648049479864923</v>
      </c>
      <c r="AE18" s="27">
        <v>11</v>
      </c>
      <c r="AG18" s="28" t="s">
        <v>22</v>
      </c>
      <c r="AH18" s="24">
        <v>6.2896445754387003</v>
      </c>
      <c r="AI18" s="24">
        <v>7.8648049479864923</v>
      </c>
      <c r="AJ18" s="27">
        <v>11</v>
      </c>
    </row>
    <row r="19" spans="1:36" x14ac:dyDescent="0.3">
      <c r="A19" s="28" t="s">
        <v>24</v>
      </c>
      <c r="B19" s="24">
        <v>6.592138463556438</v>
      </c>
      <c r="C19" s="24">
        <v>7.3780877040686619</v>
      </c>
      <c r="D19" s="19">
        <f t="shared" si="0"/>
        <v>-0.78594924051222392</v>
      </c>
      <c r="T19" s="26" t="s">
        <v>319</v>
      </c>
      <c r="U19" s="24">
        <v>6.3978518273014657</v>
      </c>
      <c r="V19" s="27">
        <v>43</v>
      </c>
      <c r="W19" s="995"/>
      <c r="X19" s="28" t="s">
        <v>27</v>
      </c>
      <c r="Y19" s="24">
        <v>7.0907427463225972</v>
      </c>
      <c r="Z19" s="27">
        <v>29</v>
      </c>
      <c r="AA19" s="995"/>
      <c r="AB19" s="28" t="s">
        <v>23</v>
      </c>
      <c r="AC19" s="24">
        <v>3.8635574332857772</v>
      </c>
      <c r="AD19" s="24">
        <v>5.7033432616290192</v>
      </c>
      <c r="AE19" s="27">
        <v>12</v>
      </c>
      <c r="AG19" s="28" t="s">
        <v>20</v>
      </c>
      <c r="AH19" s="24">
        <v>4.8296340155937578</v>
      </c>
      <c r="AI19" s="24">
        <v>7.9168497971466607</v>
      </c>
      <c r="AJ19" s="27">
        <v>12</v>
      </c>
    </row>
    <row r="20" spans="1:36" x14ac:dyDescent="0.3">
      <c r="A20" s="28" t="s">
        <v>64</v>
      </c>
      <c r="B20" s="24">
        <v>0</v>
      </c>
      <c r="C20" s="24">
        <v>2.3464533910602086</v>
      </c>
      <c r="D20" s="19">
        <f t="shared" si="0"/>
        <v>-2.3464533910602086</v>
      </c>
      <c r="T20" s="28" t="s">
        <v>19</v>
      </c>
      <c r="U20" s="24">
        <v>6.3370320167349767</v>
      </c>
      <c r="V20" s="27">
        <v>2</v>
      </c>
      <c r="W20" s="995"/>
      <c r="X20" s="28" t="s">
        <v>28</v>
      </c>
      <c r="Y20" s="24">
        <v>6.5164202367030697</v>
      </c>
      <c r="Z20" s="27">
        <v>45</v>
      </c>
      <c r="AA20" s="995"/>
      <c r="AB20" s="26" t="s">
        <v>26</v>
      </c>
      <c r="AC20" s="24">
        <v>1.189307241342707</v>
      </c>
      <c r="AD20" s="24">
        <v>3.5251311694548519</v>
      </c>
      <c r="AE20" s="27">
        <v>13</v>
      </c>
      <c r="AG20" s="26" t="s">
        <v>13</v>
      </c>
      <c r="AH20" s="24">
        <v>6.7557415923094268</v>
      </c>
      <c r="AI20" s="24">
        <v>10</v>
      </c>
      <c r="AJ20" s="27">
        <v>13</v>
      </c>
    </row>
    <row r="21" spans="1:36" x14ac:dyDescent="0.3">
      <c r="A21" s="26" t="s">
        <v>296</v>
      </c>
      <c r="B21" s="24">
        <v>4.07957244066953</v>
      </c>
      <c r="C21" s="24">
        <v>8.2548057136251813</v>
      </c>
      <c r="D21" s="19">
        <f t="shared" si="0"/>
        <v>-4.1752332729556514</v>
      </c>
      <c r="T21" s="28" t="s">
        <v>22</v>
      </c>
      <c r="U21" s="24">
        <v>6.2896445754387003</v>
      </c>
      <c r="V21" s="27">
        <v>11</v>
      </c>
      <c r="W21" s="995"/>
      <c r="X21" s="28" t="s">
        <v>29</v>
      </c>
      <c r="Y21" s="24">
        <v>6.4271473214298283</v>
      </c>
      <c r="Z21" s="27">
        <v>37</v>
      </c>
      <c r="AA21" s="995"/>
      <c r="AB21" s="26" t="s">
        <v>16</v>
      </c>
      <c r="AC21" s="24">
        <v>8.3015026106622472</v>
      </c>
      <c r="AD21" s="24">
        <v>3.2399161642478873</v>
      </c>
      <c r="AE21" s="27">
        <v>14</v>
      </c>
      <c r="AG21" s="28" t="s">
        <v>32</v>
      </c>
      <c r="AH21" s="24">
        <v>5.7063866747809513</v>
      </c>
      <c r="AI21" s="24">
        <v>5.9230829614350569</v>
      </c>
      <c r="AJ21" s="27">
        <v>14</v>
      </c>
    </row>
    <row r="22" spans="1:36" x14ac:dyDescent="0.3">
      <c r="A22" s="26" t="s">
        <v>48</v>
      </c>
      <c r="B22" s="24">
        <v>3.126360420665776</v>
      </c>
      <c r="C22" s="24">
        <v>4.4923548351526961</v>
      </c>
      <c r="D22" s="19">
        <f t="shared" si="0"/>
        <v>-1.36599441448692</v>
      </c>
      <c r="T22" s="28" t="s">
        <v>30</v>
      </c>
      <c r="U22" s="24">
        <v>6.1030140143018983</v>
      </c>
      <c r="V22" s="27">
        <v>46</v>
      </c>
      <c r="W22" s="995"/>
      <c r="X22" s="28" t="s">
        <v>31</v>
      </c>
      <c r="Y22" s="24">
        <v>6.3441212177622575</v>
      </c>
      <c r="Z22" s="27">
        <v>51</v>
      </c>
      <c r="AA22" s="995"/>
      <c r="AB22" s="29" t="s">
        <v>21</v>
      </c>
      <c r="AC22" s="24">
        <v>6.7701114631754429</v>
      </c>
      <c r="AD22" s="24">
        <v>0</v>
      </c>
      <c r="AE22" s="27">
        <v>15</v>
      </c>
      <c r="AG22" s="29" t="s">
        <v>291</v>
      </c>
      <c r="AH22" s="24">
        <v>10</v>
      </c>
      <c r="AI22" s="24">
        <v>2.9096613120340962</v>
      </c>
      <c r="AJ22" s="27">
        <v>15</v>
      </c>
    </row>
    <row r="23" spans="1:36" x14ac:dyDescent="0.3">
      <c r="A23" s="26" t="s">
        <v>319</v>
      </c>
      <c r="B23" s="24">
        <v>6.3978518273014657</v>
      </c>
      <c r="C23" s="24">
        <v>5.7109300204524907</v>
      </c>
      <c r="D23" s="19">
        <f t="shared" si="0"/>
        <v>0.68692180684897508</v>
      </c>
      <c r="T23" s="28" t="s">
        <v>33</v>
      </c>
      <c r="U23" s="24">
        <v>6.0907243967578424</v>
      </c>
      <c r="V23" s="27">
        <v>35</v>
      </c>
      <c r="W23" s="995"/>
      <c r="X23" s="28" t="s">
        <v>34</v>
      </c>
      <c r="Y23" s="24">
        <v>6.2667436626243784</v>
      </c>
      <c r="Z23" s="27">
        <v>41</v>
      </c>
      <c r="AA23" s="995"/>
      <c r="AB23" s="28" t="s">
        <v>42</v>
      </c>
      <c r="AC23" s="24">
        <v>3.971903121379988</v>
      </c>
      <c r="AD23" s="24">
        <v>0</v>
      </c>
      <c r="AE23" s="27">
        <v>16</v>
      </c>
      <c r="AG23" s="28" t="s">
        <v>35</v>
      </c>
      <c r="AH23" s="24">
        <v>5.2427936791860219</v>
      </c>
      <c r="AI23" s="24">
        <v>6.2656853899092511</v>
      </c>
      <c r="AJ23" s="27">
        <v>16</v>
      </c>
    </row>
    <row r="24" spans="1:36" x14ac:dyDescent="0.3">
      <c r="A24" s="28" t="s">
        <v>35</v>
      </c>
      <c r="B24" s="24">
        <v>5.2427936791860219</v>
      </c>
      <c r="C24" s="24">
        <v>6.2656853899092511</v>
      </c>
      <c r="D24" s="19">
        <f t="shared" si="0"/>
        <v>-1.0228917107232292</v>
      </c>
      <c r="T24" s="26" t="s">
        <v>36</v>
      </c>
      <c r="U24" s="24">
        <v>5.9998448090340375</v>
      </c>
      <c r="V24" s="27">
        <v>26</v>
      </c>
      <c r="W24" s="995"/>
      <c r="X24" s="28" t="s">
        <v>35</v>
      </c>
      <c r="Y24" s="24">
        <v>6.2656853899092511</v>
      </c>
      <c r="Z24" s="27">
        <v>25</v>
      </c>
      <c r="AA24" s="995"/>
      <c r="AB24" s="28" t="s">
        <v>32</v>
      </c>
      <c r="AC24" s="24">
        <v>5.7063866747809513</v>
      </c>
      <c r="AD24" s="24">
        <v>5.9230829614350569</v>
      </c>
      <c r="AE24" s="27">
        <v>17</v>
      </c>
      <c r="AG24" s="28" t="s">
        <v>37</v>
      </c>
      <c r="AH24" s="24">
        <v>4.1644614190305234</v>
      </c>
      <c r="AI24" s="24">
        <v>5.3404404857865444</v>
      </c>
      <c r="AJ24" s="27">
        <v>17</v>
      </c>
    </row>
    <row r="25" spans="1:36" x14ac:dyDescent="0.3">
      <c r="A25" s="28" t="s">
        <v>20</v>
      </c>
      <c r="B25" s="24">
        <v>4.8296340155937578</v>
      </c>
      <c r="C25" s="24">
        <v>7.9168497971466607</v>
      </c>
      <c r="D25" s="19">
        <f t="shared" si="0"/>
        <v>-3.0872157815529029</v>
      </c>
      <c r="T25" s="26" t="s">
        <v>305</v>
      </c>
      <c r="U25" s="24">
        <v>5.9830233212223973</v>
      </c>
      <c r="V25" s="27">
        <v>18</v>
      </c>
      <c r="W25" s="995"/>
      <c r="X25" s="28" t="s">
        <v>38</v>
      </c>
      <c r="Y25" s="24">
        <v>6.1870857575202649</v>
      </c>
      <c r="Z25" s="27">
        <v>58</v>
      </c>
      <c r="AA25" s="995"/>
      <c r="AB25" s="26" t="s">
        <v>305</v>
      </c>
      <c r="AC25" s="24">
        <v>5.9830233212223973</v>
      </c>
      <c r="AD25" s="24">
        <v>2.9111643804722434</v>
      </c>
      <c r="AE25" s="27">
        <v>18</v>
      </c>
      <c r="AG25" s="26" t="s">
        <v>44</v>
      </c>
      <c r="AH25" s="24">
        <v>5.3712544619934945</v>
      </c>
      <c r="AI25" s="24">
        <v>0</v>
      </c>
      <c r="AJ25" s="27">
        <v>18</v>
      </c>
    </row>
    <row r="26" spans="1:36" x14ac:dyDescent="0.3">
      <c r="A26" s="26" t="s">
        <v>304</v>
      </c>
      <c r="B26" s="24">
        <v>0</v>
      </c>
      <c r="C26" s="24">
        <v>1.603823274820332</v>
      </c>
      <c r="D26" s="19">
        <f t="shared" si="0"/>
        <v>-1.603823274820332</v>
      </c>
      <c r="T26" s="28" t="s">
        <v>27</v>
      </c>
      <c r="U26" s="24">
        <v>5.9419077508542699</v>
      </c>
      <c r="V26" s="27">
        <v>29</v>
      </c>
      <c r="W26" s="995"/>
      <c r="X26" s="28" t="s">
        <v>40</v>
      </c>
      <c r="Y26" s="24">
        <v>6.1869896032993097</v>
      </c>
      <c r="Z26" s="27">
        <v>48</v>
      </c>
      <c r="AA26" s="995"/>
      <c r="AB26" s="28" t="s">
        <v>39</v>
      </c>
      <c r="AC26" s="24">
        <v>5.9065188714526755</v>
      </c>
      <c r="AD26" s="24">
        <v>5.7498484267575023</v>
      </c>
      <c r="AE26" s="27">
        <v>19</v>
      </c>
      <c r="AG26" s="28" t="s">
        <v>39</v>
      </c>
      <c r="AH26" s="24">
        <v>5.9065188714526755</v>
      </c>
      <c r="AI26" s="24">
        <v>5.7498484267575023</v>
      </c>
      <c r="AJ26" s="27">
        <v>19</v>
      </c>
    </row>
    <row r="27" spans="1:36" x14ac:dyDescent="0.3">
      <c r="A27" s="28" t="s">
        <v>68</v>
      </c>
      <c r="B27" s="24">
        <v>0.91272213890773557</v>
      </c>
      <c r="C27" s="24">
        <v>0</v>
      </c>
      <c r="D27" s="19">
        <f t="shared" si="0"/>
        <v>0.91272213890773557</v>
      </c>
      <c r="T27" s="28" t="s">
        <v>39</v>
      </c>
      <c r="U27" s="24">
        <v>5.9065188714526755</v>
      </c>
      <c r="V27" s="27">
        <v>19</v>
      </c>
      <c r="W27" s="995"/>
      <c r="X27" s="28" t="s">
        <v>41</v>
      </c>
      <c r="Y27" s="24">
        <v>6.0755335602064235</v>
      </c>
      <c r="Z27" s="27">
        <v>52</v>
      </c>
      <c r="AA27" s="995"/>
      <c r="AB27" s="26" t="s">
        <v>52</v>
      </c>
      <c r="AC27" s="24">
        <v>4.6122909730916248</v>
      </c>
      <c r="AD27" s="24">
        <v>0</v>
      </c>
      <c r="AE27" s="27">
        <v>20</v>
      </c>
      <c r="AG27" s="81" t="s">
        <v>42</v>
      </c>
      <c r="AH27" s="24">
        <v>3.971903121379988</v>
      </c>
      <c r="AI27" s="24">
        <v>0</v>
      </c>
      <c r="AJ27" s="27">
        <v>20</v>
      </c>
    </row>
    <row r="28" spans="1:36" x14ac:dyDescent="0.3">
      <c r="A28" s="26" t="s">
        <v>44</v>
      </c>
      <c r="B28" s="24">
        <v>5.3712544619934945</v>
      </c>
      <c r="C28" s="24">
        <v>0</v>
      </c>
      <c r="D28" s="25">
        <f t="shared" si="0"/>
        <v>5.3712544619934945</v>
      </c>
      <c r="T28" s="28" t="s">
        <v>29</v>
      </c>
      <c r="U28" s="24">
        <v>5.8910931716847017</v>
      </c>
      <c r="V28" s="27">
        <v>37</v>
      </c>
      <c r="W28" s="995"/>
      <c r="X28" s="28" t="s">
        <v>43</v>
      </c>
      <c r="Y28" s="24">
        <v>6.037874293417488</v>
      </c>
      <c r="Z28" s="27">
        <v>44</v>
      </c>
      <c r="AA28" s="995"/>
      <c r="AB28" s="28" t="s">
        <v>20</v>
      </c>
      <c r="AC28" s="24">
        <v>4.8296340155937578</v>
      </c>
      <c r="AD28" s="24">
        <v>7.9168497971466607</v>
      </c>
      <c r="AE28" s="27">
        <v>21</v>
      </c>
      <c r="AG28" s="28" t="s">
        <v>46</v>
      </c>
      <c r="AH28" s="24">
        <v>2.0954864683840455</v>
      </c>
      <c r="AI28" s="24">
        <v>3.5674399977789264</v>
      </c>
      <c r="AJ28" s="27">
        <v>21</v>
      </c>
    </row>
    <row r="29" spans="1:36" x14ac:dyDescent="0.3">
      <c r="A29" s="26" t="s">
        <v>14</v>
      </c>
      <c r="B29" s="24">
        <v>8.8001993433605037</v>
      </c>
      <c r="C29" s="24">
        <v>0</v>
      </c>
      <c r="D29" s="25">
        <f t="shared" si="0"/>
        <v>8.8001993433605037</v>
      </c>
      <c r="T29" s="28" t="s">
        <v>32</v>
      </c>
      <c r="U29" s="24">
        <v>5.7063866747809513</v>
      </c>
      <c r="V29" s="27">
        <v>17</v>
      </c>
      <c r="W29" s="995"/>
      <c r="X29" s="28" t="s">
        <v>45</v>
      </c>
      <c r="Y29" s="24">
        <v>6.0010136505094351</v>
      </c>
      <c r="Z29" s="27">
        <v>49</v>
      </c>
      <c r="AA29" s="995"/>
      <c r="AB29" s="26" t="s">
        <v>13</v>
      </c>
      <c r="AC29" s="24">
        <v>6.7557415923094268</v>
      </c>
      <c r="AD29" s="24">
        <v>10</v>
      </c>
      <c r="AE29" s="27">
        <v>22</v>
      </c>
      <c r="AG29" s="26" t="s">
        <v>304</v>
      </c>
      <c r="AH29" s="24">
        <v>0</v>
      </c>
      <c r="AI29" s="24">
        <v>1.603823274820332</v>
      </c>
      <c r="AJ29" s="27">
        <v>22</v>
      </c>
    </row>
    <row r="30" spans="1:36" x14ac:dyDescent="0.3">
      <c r="A30" s="26" t="s">
        <v>50</v>
      </c>
      <c r="B30" s="24">
        <v>5.211810813087709</v>
      </c>
      <c r="C30" s="24">
        <v>0</v>
      </c>
      <c r="D30" s="25">
        <f t="shared" si="0"/>
        <v>5.211810813087709</v>
      </c>
      <c r="T30" s="28" t="s">
        <v>47</v>
      </c>
      <c r="U30" s="24">
        <v>5.4003492576898928</v>
      </c>
      <c r="V30" s="27">
        <v>24</v>
      </c>
      <c r="W30" s="995"/>
      <c r="X30" s="28" t="s">
        <v>32</v>
      </c>
      <c r="Y30" s="24">
        <v>5.9230829614350569</v>
      </c>
      <c r="Z30" s="27">
        <v>17</v>
      </c>
      <c r="AA30" s="995"/>
      <c r="AB30" s="28" t="s">
        <v>37</v>
      </c>
      <c r="AC30" s="24">
        <v>4.1644614190305234</v>
      </c>
      <c r="AD30" s="24">
        <v>5.3404404857865444</v>
      </c>
      <c r="AE30" s="27">
        <v>23</v>
      </c>
      <c r="AG30" s="26" t="s">
        <v>16</v>
      </c>
      <c r="AH30" s="24">
        <v>8.3015026106622472</v>
      </c>
      <c r="AI30" s="24">
        <v>3.2399161642478873</v>
      </c>
      <c r="AJ30" s="27">
        <v>23</v>
      </c>
    </row>
    <row r="31" spans="1:36" x14ac:dyDescent="0.3">
      <c r="A31" s="28" t="s">
        <v>45</v>
      </c>
      <c r="B31" s="24">
        <v>1.6294256088574528</v>
      </c>
      <c r="C31" s="24">
        <v>6.0010136505094351</v>
      </c>
      <c r="D31" s="19">
        <f t="shared" si="0"/>
        <v>-4.3715880416519823</v>
      </c>
      <c r="T31" s="26" t="s">
        <v>44</v>
      </c>
      <c r="U31" s="24">
        <v>5.3712544619934945</v>
      </c>
      <c r="V31" s="27">
        <v>9</v>
      </c>
      <c r="W31" s="995"/>
      <c r="X31" s="28" t="s">
        <v>39</v>
      </c>
      <c r="Y31" s="24">
        <v>5.7498484267575023</v>
      </c>
      <c r="Z31" s="27">
        <v>19</v>
      </c>
      <c r="AA31" s="995"/>
      <c r="AB31" s="707" t="s">
        <v>47</v>
      </c>
      <c r="AC31" s="24">
        <v>5.4003492576898928</v>
      </c>
      <c r="AD31" s="24">
        <v>0</v>
      </c>
      <c r="AE31" s="27">
        <v>24</v>
      </c>
      <c r="AG31" s="26" t="s">
        <v>36</v>
      </c>
      <c r="AH31" s="24">
        <v>5.9998448090340375</v>
      </c>
      <c r="AI31" s="24">
        <v>5.6884248390657248</v>
      </c>
      <c r="AJ31" s="27">
        <v>24</v>
      </c>
    </row>
    <row r="32" spans="1:36" x14ac:dyDescent="0.3">
      <c r="A32" s="28" t="s">
        <v>70</v>
      </c>
      <c r="B32" s="24">
        <v>2.3187941886835475</v>
      </c>
      <c r="C32" s="24">
        <v>0</v>
      </c>
      <c r="D32" s="19">
        <f t="shared" si="0"/>
        <v>2.3187941886835475</v>
      </c>
      <c r="T32" s="28" t="s">
        <v>17</v>
      </c>
      <c r="U32" s="24">
        <v>5.3640778466030739</v>
      </c>
      <c r="V32" s="27">
        <v>5</v>
      </c>
      <c r="W32" s="995"/>
      <c r="X32" s="26" t="s">
        <v>319</v>
      </c>
      <c r="Y32" s="24">
        <v>5.7109300204524907</v>
      </c>
      <c r="Z32" s="27">
        <v>43</v>
      </c>
      <c r="AA32" s="995"/>
      <c r="AB32" s="28" t="s">
        <v>35</v>
      </c>
      <c r="AC32" s="24">
        <v>5.2427936791860219</v>
      </c>
      <c r="AD32" s="24">
        <v>6.2656853899092511</v>
      </c>
      <c r="AE32" s="27">
        <v>25</v>
      </c>
      <c r="AG32" s="26" t="s">
        <v>305</v>
      </c>
      <c r="AH32" s="24">
        <v>5.9830233212223973</v>
      </c>
      <c r="AI32" s="24">
        <v>2.9111643804722434</v>
      </c>
      <c r="AJ32" s="27">
        <v>25</v>
      </c>
    </row>
    <row r="33" spans="1:36" x14ac:dyDescent="0.3">
      <c r="A33" s="28" t="s">
        <v>19</v>
      </c>
      <c r="B33" s="24">
        <v>6.3370320167349767</v>
      </c>
      <c r="C33" s="24">
        <v>7.3393575610032684</v>
      </c>
      <c r="D33" s="19">
        <f t="shared" si="0"/>
        <v>-1.0023255442682917</v>
      </c>
      <c r="T33" s="28" t="s">
        <v>49</v>
      </c>
      <c r="U33" s="24">
        <v>5.2948547313565797</v>
      </c>
      <c r="V33" s="27">
        <v>38</v>
      </c>
      <c r="W33" s="995"/>
      <c r="X33" s="28" t="s">
        <v>23</v>
      </c>
      <c r="Y33" s="24">
        <v>5.7033432616290192</v>
      </c>
      <c r="Z33" s="27">
        <v>12</v>
      </c>
      <c r="AA33" s="995"/>
      <c r="AB33" s="26" t="s">
        <v>36</v>
      </c>
      <c r="AC33" s="24">
        <v>5.9998448090340375</v>
      </c>
      <c r="AD33" s="24">
        <v>5.6884248390657248</v>
      </c>
      <c r="AE33" s="27">
        <v>26</v>
      </c>
      <c r="AG33" s="28" t="s">
        <v>27</v>
      </c>
      <c r="AH33" s="24">
        <v>5.9419077508542699</v>
      </c>
      <c r="AI33" s="24">
        <v>7.0907427463225972</v>
      </c>
      <c r="AJ33" s="27">
        <v>26</v>
      </c>
    </row>
    <row r="34" spans="1:36" x14ac:dyDescent="0.3">
      <c r="A34" s="28" t="s">
        <v>39</v>
      </c>
      <c r="B34" s="24">
        <v>5.9065188714526755</v>
      </c>
      <c r="C34" s="24">
        <v>5.7498484267575023</v>
      </c>
      <c r="D34" s="19">
        <f t="shared" si="0"/>
        <v>0.15667044469517322</v>
      </c>
      <c r="T34" s="28" t="s">
        <v>35</v>
      </c>
      <c r="U34" s="24">
        <v>5.2427936791860219</v>
      </c>
      <c r="V34" s="27">
        <v>25</v>
      </c>
      <c r="W34" s="995"/>
      <c r="X34" s="26" t="s">
        <v>36</v>
      </c>
      <c r="Y34" s="24">
        <v>5.6884248390657248</v>
      </c>
      <c r="Z34" s="27">
        <v>26</v>
      </c>
      <c r="AA34" s="995"/>
      <c r="AB34" s="706" t="s">
        <v>14</v>
      </c>
      <c r="AC34" s="24">
        <v>8.8001993433605037</v>
      </c>
      <c r="AD34" s="24">
        <v>0</v>
      </c>
      <c r="AE34" s="27">
        <v>27</v>
      </c>
      <c r="AG34" s="28" t="s">
        <v>34</v>
      </c>
      <c r="AH34" s="24">
        <v>3.0335255722616523</v>
      </c>
      <c r="AI34" s="24">
        <v>6.2667436626243784</v>
      </c>
      <c r="AJ34" s="27">
        <v>27</v>
      </c>
    </row>
    <row r="35" spans="1:36" x14ac:dyDescent="0.3">
      <c r="A35" s="28" t="s">
        <v>62</v>
      </c>
      <c r="B35" s="24">
        <v>0.82741059663522876</v>
      </c>
      <c r="C35" s="24">
        <v>2.8068124228357902</v>
      </c>
      <c r="D35" s="19">
        <f t="shared" si="0"/>
        <v>-1.9794018262005615</v>
      </c>
      <c r="T35" s="26" t="s">
        <v>50</v>
      </c>
      <c r="U35" s="24">
        <v>5.211810813087709</v>
      </c>
      <c r="V35" s="27">
        <v>54</v>
      </c>
      <c r="W35" s="995"/>
      <c r="X35" s="28" t="s">
        <v>51</v>
      </c>
      <c r="Y35" s="24">
        <v>5.67498172879462</v>
      </c>
      <c r="Z35" s="27">
        <v>55</v>
      </c>
      <c r="AA35" s="995"/>
      <c r="AB35" s="26" t="s">
        <v>25</v>
      </c>
      <c r="AC35" s="24">
        <v>6.5337057021807041</v>
      </c>
      <c r="AD35" s="24">
        <v>0</v>
      </c>
      <c r="AE35" s="27">
        <v>28</v>
      </c>
      <c r="AG35" s="26" t="s">
        <v>40</v>
      </c>
      <c r="AH35" s="24">
        <v>0.16440330370831191</v>
      </c>
      <c r="AI35" s="24">
        <v>6.1869896032993097</v>
      </c>
      <c r="AJ35" s="27">
        <v>28</v>
      </c>
    </row>
    <row r="36" spans="1:36" x14ac:dyDescent="0.3">
      <c r="A36" s="28" t="s">
        <v>38</v>
      </c>
      <c r="B36" s="24">
        <v>2.7437677888987011</v>
      </c>
      <c r="C36" s="24">
        <v>6.1870857575202649</v>
      </c>
      <c r="D36" s="19">
        <f t="shared" si="0"/>
        <v>-3.4433179686215638</v>
      </c>
      <c r="T36" s="28" t="s">
        <v>20</v>
      </c>
      <c r="U36" s="24">
        <v>4.8296340155937578</v>
      </c>
      <c r="V36" s="27">
        <v>21</v>
      </c>
      <c r="W36" s="995"/>
      <c r="X36" s="28" t="s">
        <v>37</v>
      </c>
      <c r="Y36" s="24">
        <v>5.3404404857865444</v>
      </c>
      <c r="Z36" s="27">
        <v>23</v>
      </c>
      <c r="AA36" s="995"/>
      <c r="AB36" s="28" t="s">
        <v>27</v>
      </c>
      <c r="AC36" s="24">
        <v>5.9419077508542699</v>
      </c>
      <c r="AD36" s="24">
        <v>7.0907427463225972</v>
      </c>
      <c r="AE36" s="27">
        <v>29</v>
      </c>
      <c r="AG36" s="26" t="s">
        <v>52</v>
      </c>
      <c r="AH36" s="24">
        <v>4.6122909730916248</v>
      </c>
      <c r="AI36" s="24">
        <v>0</v>
      </c>
      <c r="AJ36" s="27">
        <v>29</v>
      </c>
    </row>
    <row r="37" spans="1:36" x14ac:dyDescent="0.3">
      <c r="A37" s="28" t="s">
        <v>56</v>
      </c>
      <c r="B37" s="24">
        <v>2.9756169349434494</v>
      </c>
      <c r="C37" s="24">
        <v>3.6895999816101899</v>
      </c>
      <c r="D37" s="19">
        <f t="shared" si="0"/>
        <v>-0.71398304666674051</v>
      </c>
      <c r="T37" s="28" t="s">
        <v>53</v>
      </c>
      <c r="U37" s="24">
        <v>4.7977517566220556</v>
      </c>
      <c r="V37" s="27">
        <v>36</v>
      </c>
      <c r="W37" s="995"/>
      <c r="X37" s="28" t="s">
        <v>54</v>
      </c>
      <c r="Y37" s="24">
        <v>4.869350344850119</v>
      </c>
      <c r="Z37" s="27">
        <v>62</v>
      </c>
      <c r="AA37" s="995"/>
      <c r="AB37" s="28" t="s">
        <v>63</v>
      </c>
      <c r="AC37" s="24">
        <v>3.2141143239157905</v>
      </c>
      <c r="AD37" s="24">
        <v>0</v>
      </c>
      <c r="AE37" s="27">
        <v>30</v>
      </c>
      <c r="AG37" s="28" t="s">
        <v>29</v>
      </c>
      <c r="AH37" s="24">
        <v>5.8910931716847017</v>
      </c>
      <c r="AI37" s="24">
        <v>6.4271473214298283</v>
      </c>
      <c r="AJ37" s="27">
        <v>30</v>
      </c>
    </row>
    <row r="38" spans="1:36" x14ac:dyDescent="0.3">
      <c r="A38" s="28" t="s">
        <v>51</v>
      </c>
      <c r="B38" s="24">
        <v>0</v>
      </c>
      <c r="C38" s="24">
        <v>5.67498172879462</v>
      </c>
      <c r="D38" s="19">
        <f t="shared" si="0"/>
        <v>-5.67498172879462</v>
      </c>
      <c r="T38" s="28" t="s">
        <v>55</v>
      </c>
      <c r="U38" s="24">
        <v>4.7855858028755058</v>
      </c>
      <c r="V38" s="27">
        <v>47</v>
      </c>
      <c r="W38" s="995"/>
      <c r="X38" s="26" t="s">
        <v>48</v>
      </c>
      <c r="Y38" s="24">
        <v>4.4923548351526961</v>
      </c>
      <c r="Z38" s="27">
        <v>40</v>
      </c>
      <c r="AA38" s="995"/>
      <c r="AB38" s="26" t="s">
        <v>304</v>
      </c>
      <c r="AC38" s="24">
        <v>0</v>
      </c>
      <c r="AD38" s="24">
        <v>1.603823274820332</v>
      </c>
      <c r="AE38" s="27">
        <v>31</v>
      </c>
      <c r="AG38" s="26" t="s">
        <v>48</v>
      </c>
      <c r="AH38" s="24">
        <v>3.126360420665776</v>
      </c>
      <c r="AI38" s="24">
        <v>4.4923548351526961</v>
      </c>
      <c r="AJ38" s="27">
        <v>31</v>
      </c>
    </row>
    <row r="39" spans="1:36" x14ac:dyDescent="0.3">
      <c r="A39" s="28" t="s">
        <v>29</v>
      </c>
      <c r="B39" s="24">
        <v>5.8910931716847017</v>
      </c>
      <c r="C39" s="24">
        <v>6.4271473214298283</v>
      </c>
      <c r="D39" s="19">
        <f t="shared" si="0"/>
        <v>-0.53605414974512655</v>
      </c>
      <c r="T39" s="26" t="s">
        <v>52</v>
      </c>
      <c r="U39" s="24">
        <v>4.6122909730916248</v>
      </c>
      <c r="V39" s="27">
        <v>20</v>
      </c>
      <c r="W39" s="995"/>
      <c r="X39" s="28" t="s">
        <v>56</v>
      </c>
      <c r="Y39" s="24">
        <v>3.6895999816101899</v>
      </c>
      <c r="Z39" s="27">
        <v>64</v>
      </c>
      <c r="AA39" s="995"/>
      <c r="AB39" s="706" t="s">
        <v>293</v>
      </c>
      <c r="AC39" s="24">
        <v>8.1011320977313872</v>
      </c>
      <c r="AD39" s="24">
        <v>0</v>
      </c>
      <c r="AE39" s="27">
        <v>32</v>
      </c>
      <c r="AG39" s="707" t="s">
        <v>47</v>
      </c>
      <c r="AH39" s="24">
        <v>5.4003492576898928</v>
      </c>
      <c r="AI39" s="24">
        <v>0</v>
      </c>
      <c r="AJ39" s="27">
        <v>32</v>
      </c>
    </row>
    <row r="40" spans="1:36" x14ac:dyDescent="0.3">
      <c r="A40" s="28" t="s">
        <v>34</v>
      </c>
      <c r="B40" s="24">
        <v>3.0335255722616523</v>
      </c>
      <c r="C40" s="24">
        <v>6.2667436626243784</v>
      </c>
      <c r="D40" s="19">
        <f t="shared" ref="D40:D71" si="1">B40-C40</f>
        <v>-3.2332180903627261</v>
      </c>
      <c r="T40" s="28" t="s">
        <v>18</v>
      </c>
      <c r="U40" s="24">
        <v>4.4404513640048862</v>
      </c>
      <c r="V40" s="27">
        <v>10</v>
      </c>
      <c r="W40" s="995"/>
      <c r="X40" s="28" t="s">
        <v>55</v>
      </c>
      <c r="Y40" s="24">
        <v>3.6462770240018294</v>
      </c>
      <c r="Z40" s="27">
        <v>47</v>
      </c>
      <c r="AA40" s="995"/>
      <c r="AB40" s="28" t="s">
        <v>46</v>
      </c>
      <c r="AC40" s="24">
        <v>2.0954864683840455</v>
      </c>
      <c r="AD40" s="24">
        <v>3.5674399977789264</v>
      </c>
      <c r="AE40" s="27">
        <v>33</v>
      </c>
      <c r="AG40" s="29" t="s">
        <v>21</v>
      </c>
      <c r="AH40" s="24">
        <v>6.7701114631754429</v>
      </c>
      <c r="AI40" s="24">
        <v>0</v>
      </c>
      <c r="AJ40" s="27">
        <v>33</v>
      </c>
    </row>
    <row r="41" spans="1:36" x14ac:dyDescent="0.3">
      <c r="A41" s="28" t="s">
        <v>43</v>
      </c>
      <c r="B41" s="24">
        <v>2.5899381386046265</v>
      </c>
      <c r="C41" s="24">
        <v>6.037874293417488</v>
      </c>
      <c r="D41" s="19">
        <f t="shared" si="1"/>
        <v>-3.4479361548128615</v>
      </c>
      <c r="T41" s="28" t="s">
        <v>58</v>
      </c>
      <c r="U41" s="24">
        <v>4.2793569867431174</v>
      </c>
      <c r="V41" s="27">
        <v>39</v>
      </c>
      <c r="W41" s="995"/>
      <c r="X41" s="28" t="s">
        <v>49</v>
      </c>
      <c r="Y41" s="24">
        <v>3.5943582024950445</v>
      </c>
      <c r="Z41" s="27">
        <v>38</v>
      </c>
      <c r="AA41" s="995"/>
      <c r="AB41" s="26" t="s">
        <v>57</v>
      </c>
      <c r="AC41" s="24">
        <v>3.8169234557751039</v>
      </c>
      <c r="AD41" s="24">
        <v>3.385565301644931</v>
      </c>
      <c r="AE41" s="27">
        <v>34</v>
      </c>
      <c r="AG41" s="28" t="s">
        <v>57</v>
      </c>
      <c r="AH41" s="24">
        <v>3.8169234557751039</v>
      </c>
      <c r="AI41" s="24">
        <v>3.385565301644931</v>
      </c>
      <c r="AJ41" s="27">
        <v>34</v>
      </c>
    </row>
    <row r="42" spans="1:36" x14ac:dyDescent="0.3">
      <c r="A42" s="26" t="s">
        <v>294</v>
      </c>
      <c r="B42" s="24">
        <v>7.0444700596097398</v>
      </c>
      <c r="C42" s="24">
        <v>9.7478876004503476</v>
      </c>
      <c r="D42" s="19">
        <f t="shared" si="1"/>
        <v>-2.7034175408406078</v>
      </c>
      <c r="T42" s="28" t="s">
        <v>59</v>
      </c>
      <c r="U42" s="24">
        <v>4.1793475101113415</v>
      </c>
      <c r="V42" s="27">
        <v>63</v>
      </c>
      <c r="W42" s="995"/>
      <c r="X42" s="28" t="s">
        <v>46</v>
      </c>
      <c r="Y42" s="24">
        <v>3.5674399977789264</v>
      </c>
      <c r="Z42" s="27">
        <v>33</v>
      </c>
      <c r="AA42" s="995"/>
      <c r="AB42" s="707" t="s">
        <v>33</v>
      </c>
      <c r="AC42" s="24">
        <v>6.0907243967578424</v>
      </c>
      <c r="AD42" s="24">
        <v>0</v>
      </c>
      <c r="AE42" s="27">
        <v>35</v>
      </c>
      <c r="AG42" s="28" t="s">
        <v>28</v>
      </c>
      <c r="AH42" s="24">
        <v>2.6520177681428976</v>
      </c>
      <c r="AI42" s="24">
        <v>6.5164202367030697</v>
      </c>
      <c r="AJ42" s="27">
        <v>35</v>
      </c>
    </row>
    <row r="43" spans="1:36" x14ac:dyDescent="0.3">
      <c r="A43" s="29" t="s">
        <v>21</v>
      </c>
      <c r="B43" s="24">
        <v>6.7701114631754429</v>
      </c>
      <c r="C43" s="24">
        <v>0</v>
      </c>
      <c r="D43" s="25">
        <f t="shared" si="1"/>
        <v>6.7701114631754429</v>
      </c>
      <c r="T43" s="28" t="s">
        <v>37</v>
      </c>
      <c r="U43" s="24">
        <v>4.1644614190305234</v>
      </c>
      <c r="V43" s="27">
        <v>23</v>
      </c>
      <c r="W43" s="995"/>
      <c r="X43" s="26" t="s">
        <v>26</v>
      </c>
      <c r="Y43" s="24">
        <v>3.5251311694548519</v>
      </c>
      <c r="Z43" s="27">
        <v>13</v>
      </c>
      <c r="AA43" s="995"/>
      <c r="AB43" s="707" t="s">
        <v>53</v>
      </c>
      <c r="AC43" s="24">
        <v>4.7977517566220556</v>
      </c>
      <c r="AD43" s="24">
        <v>2.6918550556465917</v>
      </c>
      <c r="AE43" s="27">
        <v>36</v>
      </c>
      <c r="AG43" s="28" t="s">
        <v>43</v>
      </c>
      <c r="AH43" s="24">
        <v>2.5899381386046265</v>
      </c>
      <c r="AI43" s="24">
        <v>6.037874293417488</v>
      </c>
      <c r="AJ43" s="27">
        <v>36</v>
      </c>
    </row>
    <row r="44" spans="1:36" x14ac:dyDescent="0.3">
      <c r="A44" s="26" t="s">
        <v>292</v>
      </c>
      <c r="B44" s="24">
        <v>7.1089311905523971</v>
      </c>
      <c r="C44" s="24">
        <v>0</v>
      </c>
      <c r="D44" s="25">
        <f t="shared" si="1"/>
        <v>7.1089311905523971</v>
      </c>
      <c r="T44" s="26" t="s">
        <v>296</v>
      </c>
      <c r="U44" s="24">
        <v>4.07957244066953</v>
      </c>
      <c r="V44" s="27">
        <v>7</v>
      </c>
      <c r="W44" s="995"/>
      <c r="X44" s="26" t="s">
        <v>57</v>
      </c>
      <c r="Y44" s="24">
        <v>3.385565301644931</v>
      </c>
      <c r="Z44" s="27">
        <v>34</v>
      </c>
      <c r="AA44" s="995"/>
      <c r="AB44" s="28" t="s">
        <v>29</v>
      </c>
      <c r="AC44" s="24">
        <v>5.8910931716847017</v>
      </c>
      <c r="AD44" s="24">
        <v>6.4271473214298283</v>
      </c>
      <c r="AE44" s="27">
        <v>37</v>
      </c>
      <c r="AG44" s="28" t="s">
        <v>45</v>
      </c>
      <c r="AH44" s="24">
        <v>1.6294256088574528</v>
      </c>
      <c r="AI44" s="24">
        <v>6.0010136505094351</v>
      </c>
      <c r="AJ44" s="27">
        <v>37</v>
      </c>
    </row>
    <row r="45" spans="1:36" x14ac:dyDescent="0.3">
      <c r="A45" s="28" t="s">
        <v>28</v>
      </c>
      <c r="B45" s="24">
        <v>2.6520177681428976</v>
      </c>
      <c r="C45" s="24">
        <v>6.5164202367030697</v>
      </c>
      <c r="D45" s="19">
        <f t="shared" si="1"/>
        <v>-3.8644024685601721</v>
      </c>
      <c r="T45" s="26" t="s">
        <v>306</v>
      </c>
      <c r="U45" s="24">
        <v>4.0585166728156636</v>
      </c>
      <c r="V45" s="27">
        <v>4</v>
      </c>
      <c r="W45" s="995"/>
      <c r="X45" s="26" t="s">
        <v>16</v>
      </c>
      <c r="Y45" s="24">
        <v>3.2399161642478873</v>
      </c>
      <c r="Z45" s="27">
        <v>14</v>
      </c>
      <c r="AA45" s="995"/>
      <c r="AB45" s="28" t="s">
        <v>49</v>
      </c>
      <c r="AC45" s="24">
        <v>5.2948547313565797</v>
      </c>
      <c r="AD45" s="24">
        <v>3.5943582024950445</v>
      </c>
      <c r="AE45" s="27">
        <v>38</v>
      </c>
      <c r="AG45" s="707" t="s">
        <v>53</v>
      </c>
      <c r="AH45" s="24">
        <v>4.7977517566220556</v>
      </c>
      <c r="AI45" s="24">
        <v>2.6918550556465917</v>
      </c>
      <c r="AJ45" s="27">
        <v>38</v>
      </c>
    </row>
    <row r="46" spans="1:36" x14ac:dyDescent="0.3">
      <c r="A46" s="26" t="s">
        <v>305</v>
      </c>
      <c r="B46" s="24">
        <v>5.9830233212223973</v>
      </c>
      <c r="C46" s="24">
        <v>2.9111643804722434</v>
      </c>
      <c r="D46" s="19">
        <f t="shared" si="1"/>
        <v>3.071858940750154</v>
      </c>
      <c r="T46" s="28" t="s">
        <v>42</v>
      </c>
      <c r="U46" s="24">
        <v>3.971903121379988</v>
      </c>
      <c r="V46" s="27">
        <v>16</v>
      </c>
      <c r="W46" s="995"/>
      <c r="X46" s="28" t="s">
        <v>60</v>
      </c>
      <c r="Y46" s="24">
        <v>3.175927834929027</v>
      </c>
      <c r="Z46" s="27">
        <v>50</v>
      </c>
      <c r="AA46" s="995"/>
      <c r="AB46" s="28" t="s">
        <v>58</v>
      </c>
      <c r="AC46" s="24">
        <v>4.2793569867431174</v>
      </c>
      <c r="AD46" s="24">
        <v>0</v>
      </c>
      <c r="AE46" s="27">
        <v>39</v>
      </c>
      <c r="AG46" s="28" t="s">
        <v>41</v>
      </c>
      <c r="AH46" s="24">
        <v>0.99609582609338787</v>
      </c>
      <c r="AI46" s="24">
        <v>6.0755335602064235</v>
      </c>
      <c r="AJ46" s="27">
        <v>39</v>
      </c>
    </row>
    <row r="47" spans="1:36" x14ac:dyDescent="0.3">
      <c r="A47" s="26" t="s">
        <v>52</v>
      </c>
      <c r="B47" s="24">
        <v>4.6122909730916248</v>
      </c>
      <c r="C47" s="24">
        <v>0</v>
      </c>
      <c r="D47" s="25">
        <f t="shared" si="1"/>
        <v>4.6122909730916248</v>
      </c>
      <c r="T47" s="28" t="s">
        <v>61</v>
      </c>
      <c r="U47" s="24">
        <v>3.960185664453121</v>
      </c>
      <c r="V47" s="27">
        <v>56</v>
      </c>
      <c r="W47" s="995"/>
      <c r="X47" s="26" t="s">
        <v>305</v>
      </c>
      <c r="Y47" s="24">
        <v>2.9111643804722434</v>
      </c>
      <c r="Z47" s="27">
        <v>18</v>
      </c>
      <c r="AA47" s="995"/>
      <c r="AB47" s="26" t="s">
        <v>48</v>
      </c>
      <c r="AC47" s="24">
        <v>3.126360420665776</v>
      </c>
      <c r="AD47" s="24">
        <v>4.4923548351526961</v>
      </c>
      <c r="AE47" s="27">
        <v>40</v>
      </c>
      <c r="AG47" s="28" t="s">
        <v>49</v>
      </c>
      <c r="AH47" s="24">
        <v>5.2948547313565797</v>
      </c>
      <c r="AI47" s="24">
        <v>3.5943582024950445</v>
      </c>
      <c r="AJ47" s="27">
        <v>40</v>
      </c>
    </row>
    <row r="48" spans="1:36" x14ac:dyDescent="0.3">
      <c r="A48" s="28" t="s">
        <v>27</v>
      </c>
      <c r="B48" s="24">
        <v>5.9419077508542699</v>
      </c>
      <c r="C48" s="24">
        <v>7.0907427463225972</v>
      </c>
      <c r="D48" s="19">
        <f t="shared" si="1"/>
        <v>-1.1488349954683272</v>
      </c>
      <c r="T48" s="28" t="s">
        <v>23</v>
      </c>
      <c r="U48" s="24">
        <v>3.8635574332857772</v>
      </c>
      <c r="V48" s="27">
        <v>12</v>
      </c>
      <c r="W48" s="995"/>
      <c r="X48" s="29" t="s">
        <v>291</v>
      </c>
      <c r="Y48" s="24">
        <v>2.9096613120340962</v>
      </c>
      <c r="Z48" s="27">
        <v>6</v>
      </c>
      <c r="AA48" s="995"/>
      <c r="AB48" s="28" t="s">
        <v>34</v>
      </c>
      <c r="AC48" s="24">
        <v>3.0335255722616523</v>
      </c>
      <c r="AD48" s="24">
        <v>6.2667436626243784</v>
      </c>
      <c r="AE48" s="27">
        <v>41</v>
      </c>
      <c r="AG48" s="28" t="s">
        <v>51</v>
      </c>
      <c r="AH48" s="24">
        <v>0</v>
      </c>
      <c r="AI48" s="24">
        <v>5.67498172879462</v>
      </c>
      <c r="AJ48" s="27">
        <v>41</v>
      </c>
    </row>
    <row r="49" spans="1:36" x14ac:dyDescent="0.3">
      <c r="A49" s="26" t="s">
        <v>16</v>
      </c>
      <c r="B49" s="24">
        <v>8.3015026106622472</v>
      </c>
      <c r="C49" s="24">
        <v>3.2399161642478873</v>
      </c>
      <c r="D49" s="19">
        <f t="shared" si="1"/>
        <v>5.0615864464143598</v>
      </c>
      <c r="T49" s="26" t="s">
        <v>57</v>
      </c>
      <c r="U49" s="24">
        <v>3.8169234557751039</v>
      </c>
      <c r="V49" s="27">
        <v>34</v>
      </c>
      <c r="W49" s="995"/>
      <c r="X49" s="28" t="s">
        <v>62</v>
      </c>
      <c r="Y49" s="24">
        <v>2.8068124228357902</v>
      </c>
      <c r="Z49" s="27">
        <v>65</v>
      </c>
      <c r="AA49" s="995"/>
      <c r="AB49" s="706" t="s">
        <v>292</v>
      </c>
      <c r="AC49" s="24">
        <v>7.1089311905523971</v>
      </c>
      <c r="AD49" s="24">
        <v>0</v>
      </c>
      <c r="AE49" s="27">
        <v>42</v>
      </c>
      <c r="AG49" s="28" t="s">
        <v>31</v>
      </c>
      <c r="AH49" s="24">
        <v>2.3524133484376115</v>
      </c>
      <c r="AI49" s="24">
        <v>6.3441212177622575</v>
      </c>
      <c r="AJ49" s="27">
        <v>42</v>
      </c>
    </row>
    <row r="50" spans="1:36" x14ac:dyDescent="0.3">
      <c r="A50" s="28" t="s">
        <v>23</v>
      </c>
      <c r="B50" s="24">
        <v>3.8635574332857772</v>
      </c>
      <c r="C50" s="24">
        <v>5.7033432616290192</v>
      </c>
      <c r="D50" s="19">
        <f t="shared" si="1"/>
        <v>-1.839785828343242</v>
      </c>
      <c r="T50" s="28" t="s">
        <v>63</v>
      </c>
      <c r="U50" s="24">
        <v>3.2141143239157905</v>
      </c>
      <c r="V50" s="27">
        <v>30</v>
      </c>
      <c r="W50" s="995"/>
      <c r="X50" s="28" t="s">
        <v>53</v>
      </c>
      <c r="Y50" s="24">
        <v>2.6918550556465917</v>
      </c>
      <c r="Z50" s="27">
        <v>36</v>
      </c>
      <c r="AA50" s="995"/>
      <c r="AB50" s="26" t="s">
        <v>319</v>
      </c>
      <c r="AC50" s="24">
        <v>6.3978518273014657</v>
      </c>
      <c r="AD50" s="24">
        <v>5.7109300204524907</v>
      </c>
      <c r="AE50" s="27">
        <v>43</v>
      </c>
      <c r="AG50" s="28" t="s">
        <v>58</v>
      </c>
      <c r="AH50" s="24">
        <v>4.2793569867431174</v>
      </c>
      <c r="AI50" s="24">
        <v>0</v>
      </c>
      <c r="AJ50" s="27">
        <v>43</v>
      </c>
    </row>
    <row r="51" spans="1:36" x14ac:dyDescent="0.3">
      <c r="A51" s="28" t="s">
        <v>58</v>
      </c>
      <c r="B51" s="24">
        <v>4.2793569867431174</v>
      </c>
      <c r="C51" s="24">
        <v>0</v>
      </c>
      <c r="D51" s="25">
        <f t="shared" si="1"/>
        <v>4.2793569867431174</v>
      </c>
      <c r="T51" s="26" t="s">
        <v>48</v>
      </c>
      <c r="U51" s="24">
        <v>3.126360420665776</v>
      </c>
      <c r="V51" s="27">
        <v>40</v>
      </c>
      <c r="W51" s="995"/>
      <c r="X51" s="28" t="s">
        <v>64</v>
      </c>
      <c r="Y51" s="24">
        <v>2.3464533910602086</v>
      </c>
      <c r="Z51" s="27">
        <v>67</v>
      </c>
      <c r="AA51" s="995"/>
      <c r="AB51" s="28" t="s">
        <v>43</v>
      </c>
      <c r="AC51" s="24">
        <v>2.5899381386046265</v>
      </c>
      <c r="AD51" s="24">
        <v>6.037874293417488</v>
      </c>
      <c r="AE51" s="27">
        <v>44</v>
      </c>
      <c r="AG51" s="28" t="s">
        <v>63</v>
      </c>
      <c r="AH51" s="24">
        <v>3.2141143239157905</v>
      </c>
      <c r="AI51" s="24">
        <v>0</v>
      </c>
      <c r="AJ51" s="27">
        <v>44</v>
      </c>
    </row>
    <row r="52" spans="1:36" x14ac:dyDescent="0.3">
      <c r="A52" s="28" t="s">
        <v>71</v>
      </c>
      <c r="B52" s="24">
        <v>1.0200970482193021</v>
      </c>
      <c r="C52" s="24">
        <v>0</v>
      </c>
      <c r="D52" s="19">
        <f t="shared" si="1"/>
        <v>1.0200970482193021</v>
      </c>
      <c r="T52" s="28" t="s">
        <v>34</v>
      </c>
      <c r="U52" s="24">
        <v>3.0335255722616523</v>
      </c>
      <c r="V52" s="27">
        <v>41</v>
      </c>
      <c r="W52" s="995"/>
      <c r="X52" s="26" t="s">
        <v>304</v>
      </c>
      <c r="Y52" s="24">
        <v>1.603823274820332</v>
      </c>
      <c r="Z52" s="27">
        <v>31</v>
      </c>
      <c r="AA52" s="995"/>
      <c r="AB52" s="28" t="s">
        <v>28</v>
      </c>
      <c r="AC52" s="24">
        <v>2.6520177681428976</v>
      </c>
      <c r="AD52" s="24">
        <v>6.5164202367030697</v>
      </c>
      <c r="AE52" s="27">
        <v>45</v>
      </c>
      <c r="AG52" s="26" t="s">
        <v>319</v>
      </c>
      <c r="AH52" s="24">
        <v>6.3978518273014657</v>
      </c>
      <c r="AI52" s="24">
        <v>5.7109300204524907</v>
      </c>
      <c r="AJ52" s="27">
        <v>45</v>
      </c>
    </row>
    <row r="53" spans="1:36" x14ac:dyDescent="0.3">
      <c r="A53" s="28" t="s">
        <v>30</v>
      </c>
      <c r="B53" s="24">
        <v>6.1030140143018983</v>
      </c>
      <c r="C53" s="24">
        <v>0</v>
      </c>
      <c r="D53" s="25">
        <f t="shared" si="1"/>
        <v>6.1030140143018983</v>
      </c>
      <c r="T53" s="28" t="s">
        <v>56</v>
      </c>
      <c r="U53" s="24">
        <v>2.9756169349434494</v>
      </c>
      <c r="V53" s="27">
        <v>64</v>
      </c>
      <c r="W53" s="995"/>
      <c r="X53" s="26" t="s">
        <v>25</v>
      </c>
      <c r="Y53" s="24">
        <v>0</v>
      </c>
      <c r="Z53" s="27">
        <v>28</v>
      </c>
      <c r="AA53" s="995"/>
      <c r="AB53" s="28" t="s">
        <v>30</v>
      </c>
      <c r="AC53" s="24">
        <v>6.1030140143018983</v>
      </c>
      <c r="AD53" s="24">
        <v>0</v>
      </c>
      <c r="AE53" s="27">
        <v>46</v>
      </c>
      <c r="AG53" s="26" t="s">
        <v>25</v>
      </c>
      <c r="AH53" s="24">
        <v>6.5337057021807041</v>
      </c>
      <c r="AI53" s="24">
        <v>0</v>
      </c>
      <c r="AJ53" s="27">
        <v>46</v>
      </c>
    </row>
    <row r="54" spans="1:36" x14ac:dyDescent="0.3">
      <c r="A54" s="28" t="s">
        <v>60</v>
      </c>
      <c r="B54" s="24">
        <v>2.719292678033689</v>
      </c>
      <c r="C54" s="24">
        <v>3.175927834929027</v>
      </c>
      <c r="D54" s="19">
        <f t="shared" si="1"/>
        <v>-0.45663515689533796</v>
      </c>
      <c r="T54" s="28" t="s">
        <v>38</v>
      </c>
      <c r="U54" s="24">
        <v>2.7437677888987011</v>
      </c>
      <c r="V54" s="27">
        <v>58</v>
      </c>
      <c r="W54" s="995"/>
      <c r="X54" s="28" t="s">
        <v>61</v>
      </c>
      <c r="Y54" s="24">
        <v>0</v>
      </c>
      <c r="Z54" s="27">
        <v>56</v>
      </c>
      <c r="AA54" s="995"/>
      <c r="AB54" s="28" t="s">
        <v>55</v>
      </c>
      <c r="AC54" s="24">
        <v>4.7855858028755058</v>
      </c>
      <c r="AD54" s="24">
        <v>3.6462770240018294</v>
      </c>
      <c r="AE54" s="27">
        <v>47</v>
      </c>
      <c r="AG54" s="32" t="s">
        <v>33</v>
      </c>
      <c r="AH54" s="24">
        <v>6.0907243967578424</v>
      </c>
      <c r="AI54" s="24">
        <v>0</v>
      </c>
      <c r="AJ54" s="27">
        <v>47</v>
      </c>
    </row>
    <row r="55" spans="1:36" x14ac:dyDescent="0.3">
      <c r="A55" s="28" t="s">
        <v>69</v>
      </c>
      <c r="B55" s="24">
        <v>1.662908969274099</v>
      </c>
      <c r="C55" s="24">
        <v>0</v>
      </c>
      <c r="D55" s="19">
        <f t="shared" si="1"/>
        <v>1.662908969274099</v>
      </c>
      <c r="T55" s="28" t="s">
        <v>60</v>
      </c>
      <c r="U55" s="24">
        <v>2.719292678033689</v>
      </c>
      <c r="V55" s="27">
        <v>50</v>
      </c>
      <c r="W55" s="995"/>
      <c r="X55" s="28" t="s">
        <v>63</v>
      </c>
      <c r="Y55" s="24">
        <v>0</v>
      </c>
      <c r="Z55" s="27">
        <v>30</v>
      </c>
      <c r="AA55" s="995"/>
      <c r="AB55" s="28" t="s">
        <v>40</v>
      </c>
      <c r="AC55" s="24">
        <v>0.16440330370831191</v>
      </c>
      <c r="AD55" s="24">
        <v>6.1869896032993097</v>
      </c>
      <c r="AE55" s="27">
        <v>48</v>
      </c>
      <c r="AG55" s="28" t="s">
        <v>38</v>
      </c>
      <c r="AH55" s="24">
        <v>2.7437677888987011</v>
      </c>
      <c r="AI55" s="24">
        <v>6.1870857575202649</v>
      </c>
      <c r="AJ55" s="27">
        <v>48</v>
      </c>
    </row>
    <row r="56" spans="1:36" x14ac:dyDescent="0.3">
      <c r="A56" s="28" t="s">
        <v>54</v>
      </c>
      <c r="B56" s="24">
        <v>1.3851381160877025</v>
      </c>
      <c r="C56" s="24">
        <v>4.869350344850119</v>
      </c>
      <c r="D56" s="19">
        <f t="shared" si="1"/>
        <v>-3.4842122287624164</v>
      </c>
      <c r="T56" s="28" t="s">
        <v>65</v>
      </c>
      <c r="U56" s="24">
        <v>2.6671941884038262</v>
      </c>
      <c r="V56" s="27">
        <v>60</v>
      </c>
      <c r="W56" s="995"/>
      <c r="X56" s="28" t="s">
        <v>33</v>
      </c>
      <c r="Y56" s="24">
        <v>0</v>
      </c>
      <c r="Z56" s="27">
        <v>35</v>
      </c>
      <c r="AA56" s="995"/>
      <c r="AB56" s="28" t="s">
        <v>45</v>
      </c>
      <c r="AC56" s="24">
        <v>1.6294256088574528</v>
      </c>
      <c r="AD56" s="24">
        <v>6.0010136505094351</v>
      </c>
      <c r="AE56" s="27">
        <v>49</v>
      </c>
      <c r="AG56" s="31" t="s">
        <v>14</v>
      </c>
      <c r="AH56" s="24">
        <v>8.8001993433605037</v>
      </c>
      <c r="AI56" s="24">
        <v>0</v>
      </c>
      <c r="AJ56" s="27">
        <v>49</v>
      </c>
    </row>
    <row r="57" spans="1:36" x14ac:dyDescent="0.3">
      <c r="A57" s="28" t="s">
        <v>47</v>
      </c>
      <c r="B57" s="24">
        <v>5.4003492576898928</v>
      </c>
      <c r="C57" s="24">
        <v>0</v>
      </c>
      <c r="D57" s="25">
        <f t="shared" si="1"/>
        <v>5.4003492576898928</v>
      </c>
      <c r="T57" s="28" t="s">
        <v>28</v>
      </c>
      <c r="U57" s="24">
        <v>2.6520177681428976</v>
      </c>
      <c r="V57" s="27">
        <v>45</v>
      </c>
      <c r="W57" s="995"/>
      <c r="X57" s="28" t="s">
        <v>66</v>
      </c>
      <c r="Y57" s="24">
        <v>0</v>
      </c>
      <c r="Z57" s="27">
        <v>71</v>
      </c>
      <c r="AA57" s="995"/>
      <c r="AB57" s="28" t="s">
        <v>60</v>
      </c>
      <c r="AC57" s="24">
        <v>2.719292678033689</v>
      </c>
      <c r="AD57" s="24">
        <v>3.175927834929027</v>
      </c>
      <c r="AE57" s="27">
        <v>50</v>
      </c>
      <c r="AG57" s="28" t="s">
        <v>55</v>
      </c>
      <c r="AH57" s="24">
        <v>4.7855858028755058</v>
      </c>
      <c r="AI57" s="24">
        <v>3.6462770240018294</v>
      </c>
      <c r="AJ57" s="27">
        <v>50</v>
      </c>
    </row>
    <row r="58" spans="1:36" x14ac:dyDescent="0.3">
      <c r="A58" s="29" t="s">
        <v>291</v>
      </c>
      <c r="B58" s="24">
        <v>10</v>
      </c>
      <c r="C58" s="24">
        <v>2.9096613120340962</v>
      </c>
      <c r="D58" s="19">
        <f t="shared" si="1"/>
        <v>7.0903386879659038</v>
      </c>
      <c r="T58" s="28" t="s">
        <v>67</v>
      </c>
      <c r="U58" s="24">
        <v>2.6008748548737195</v>
      </c>
      <c r="V58" s="27">
        <v>70</v>
      </c>
      <c r="W58" s="995"/>
      <c r="X58" s="28" t="s">
        <v>68</v>
      </c>
      <c r="Y58" s="24">
        <v>0</v>
      </c>
      <c r="Z58" s="27">
        <v>66</v>
      </c>
      <c r="AA58" s="995"/>
      <c r="AB58" s="28" t="s">
        <v>31</v>
      </c>
      <c r="AC58" s="24">
        <v>2.3524133484376115</v>
      </c>
      <c r="AD58" s="24">
        <v>6.3441212177622575</v>
      </c>
      <c r="AE58" s="27">
        <v>51</v>
      </c>
      <c r="AG58" s="28" t="s">
        <v>60</v>
      </c>
      <c r="AH58" s="24">
        <v>2.719292678033689</v>
      </c>
      <c r="AI58" s="24">
        <v>3.175927834929027</v>
      </c>
      <c r="AJ58" s="27">
        <v>51</v>
      </c>
    </row>
    <row r="59" spans="1:36" x14ac:dyDescent="0.3">
      <c r="A59" s="28" t="s">
        <v>49</v>
      </c>
      <c r="B59" s="24">
        <v>5.2948547313565797</v>
      </c>
      <c r="C59" s="24">
        <v>3.5943582024950445</v>
      </c>
      <c r="D59" s="19">
        <f t="shared" si="1"/>
        <v>1.7004965288615352</v>
      </c>
      <c r="T59" s="28" t="s">
        <v>43</v>
      </c>
      <c r="U59" s="24">
        <v>2.5899381386046265</v>
      </c>
      <c r="V59" s="27">
        <v>44</v>
      </c>
      <c r="W59" s="995"/>
      <c r="X59" s="26" t="s">
        <v>44</v>
      </c>
      <c r="Y59" s="24">
        <v>0</v>
      </c>
      <c r="Z59" s="27">
        <v>9</v>
      </c>
      <c r="AA59" s="995"/>
      <c r="AB59" s="28" t="s">
        <v>41</v>
      </c>
      <c r="AC59" s="24">
        <v>0.99609582609338787</v>
      </c>
      <c r="AD59" s="24">
        <v>6.0755335602064235</v>
      </c>
      <c r="AE59" s="27">
        <v>52</v>
      </c>
      <c r="AG59" s="598" t="s">
        <v>293</v>
      </c>
      <c r="AH59" s="24">
        <v>8.1011320977313872</v>
      </c>
      <c r="AI59" s="24">
        <v>0</v>
      </c>
      <c r="AJ59" s="27">
        <v>52</v>
      </c>
    </row>
    <row r="60" spans="1:36" x14ac:dyDescent="0.3">
      <c r="A60" s="28" t="s">
        <v>67</v>
      </c>
      <c r="B60" s="24">
        <v>2.6008748548737195</v>
      </c>
      <c r="C60" s="24">
        <v>0</v>
      </c>
      <c r="D60" s="19">
        <f t="shared" si="1"/>
        <v>2.6008748548737195</v>
      </c>
      <c r="T60" s="28" t="s">
        <v>31</v>
      </c>
      <c r="U60" s="24">
        <v>2.3524133484376115</v>
      </c>
      <c r="V60" s="27">
        <v>51</v>
      </c>
      <c r="W60" s="995"/>
      <c r="X60" s="26" t="s">
        <v>14</v>
      </c>
      <c r="Y60" s="24">
        <v>0</v>
      </c>
      <c r="Z60" s="27">
        <v>27</v>
      </c>
      <c r="AA60" s="995"/>
      <c r="AB60" s="28" t="s">
        <v>69</v>
      </c>
      <c r="AC60" s="24">
        <v>1.662908969274099</v>
      </c>
      <c r="AD60" s="24">
        <v>0</v>
      </c>
      <c r="AE60" s="27">
        <v>53</v>
      </c>
      <c r="AG60" s="28" t="s">
        <v>54</v>
      </c>
      <c r="AH60" s="24">
        <v>1.3851381160877025</v>
      </c>
      <c r="AI60" s="24">
        <v>4.869350344850119</v>
      </c>
      <c r="AJ60" s="27">
        <v>53</v>
      </c>
    </row>
    <row r="61" spans="1:36" x14ac:dyDescent="0.3">
      <c r="A61" s="26" t="s">
        <v>74</v>
      </c>
      <c r="B61" s="24">
        <v>0.16756756572806353</v>
      </c>
      <c r="C61" s="24">
        <v>0</v>
      </c>
      <c r="D61" s="19">
        <f t="shared" si="1"/>
        <v>0.16756756572806353</v>
      </c>
      <c r="T61" s="28" t="s">
        <v>70</v>
      </c>
      <c r="U61" s="24">
        <v>2.3187941886835475</v>
      </c>
      <c r="V61" s="27">
        <v>61</v>
      </c>
      <c r="W61" s="995"/>
      <c r="X61" s="26" t="s">
        <v>50</v>
      </c>
      <c r="Y61" s="24">
        <v>0</v>
      </c>
      <c r="Z61" s="27">
        <v>54</v>
      </c>
      <c r="AA61" s="995"/>
      <c r="AB61" s="26" t="s">
        <v>50</v>
      </c>
      <c r="AC61" s="24">
        <v>5.211810813087709</v>
      </c>
      <c r="AD61" s="24">
        <v>0</v>
      </c>
      <c r="AE61" s="27">
        <v>54</v>
      </c>
      <c r="AG61" s="28" t="s">
        <v>69</v>
      </c>
      <c r="AH61" s="24">
        <v>1.662908969274099</v>
      </c>
      <c r="AI61" s="24">
        <v>0</v>
      </c>
      <c r="AJ61" s="27">
        <v>54</v>
      </c>
    </row>
    <row r="62" spans="1:36" x14ac:dyDescent="0.3">
      <c r="A62" s="28" t="s">
        <v>42</v>
      </c>
      <c r="B62" s="24">
        <v>3.971903121379988</v>
      </c>
      <c r="C62" s="24">
        <v>0</v>
      </c>
      <c r="D62" s="25">
        <f t="shared" si="1"/>
        <v>3.971903121379988</v>
      </c>
      <c r="T62" s="28" t="s">
        <v>46</v>
      </c>
      <c r="U62" s="24">
        <v>2.0954864683840455</v>
      </c>
      <c r="V62" s="27">
        <v>33</v>
      </c>
      <c r="W62" s="995"/>
      <c r="X62" s="28" t="s">
        <v>70</v>
      </c>
      <c r="Y62" s="24">
        <v>0</v>
      </c>
      <c r="Z62" s="27">
        <v>61</v>
      </c>
      <c r="AA62" s="995"/>
      <c r="AB62" s="28" t="s">
        <v>51</v>
      </c>
      <c r="AC62" s="24">
        <v>0</v>
      </c>
      <c r="AD62" s="24">
        <v>5.67498172879462</v>
      </c>
      <c r="AE62" s="27">
        <v>55</v>
      </c>
      <c r="AG62" s="31" t="s">
        <v>292</v>
      </c>
      <c r="AH62" s="24">
        <v>7.1089311905523971</v>
      </c>
      <c r="AI62" s="24">
        <v>0</v>
      </c>
      <c r="AJ62" s="27">
        <v>55</v>
      </c>
    </row>
    <row r="63" spans="1:36" x14ac:dyDescent="0.3">
      <c r="A63" s="26" t="s">
        <v>293</v>
      </c>
      <c r="B63" s="24">
        <v>8.1011320977313872</v>
      </c>
      <c r="C63" s="24">
        <v>0</v>
      </c>
      <c r="D63" s="25">
        <f t="shared" si="1"/>
        <v>8.1011320977313872</v>
      </c>
      <c r="T63" s="28" t="s">
        <v>69</v>
      </c>
      <c r="U63" s="24">
        <v>1.662908969274099</v>
      </c>
      <c r="V63" s="27">
        <v>53</v>
      </c>
      <c r="W63" s="995"/>
      <c r="X63" s="29" t="s">
        <v>21</v>
      </c>
      <c r="Y63" s="24">
        <v>0</v>
      </c>
      <c r="Z63" s="27">
        <v>15</v>
      </c>
      <c r="AA63" s="995"/>
      <c r="AB63" s="28" t="s">
        <v>61</v>
      </c>
      <c r="AC63" s="24">
        <v>3.960185664453121</v>
      </c>
      <c r="AD63" s="24">
        <v>0</v>
      </c>
      <c r="AE63" s="27">
        <v>56</v>
      </c>
      <c r="AG63" s="80" t="s">
        <v>30</v>
      </c>
      <c r="AH63" s="24">
        <v>6.1030140143018983</v>
      </c>
      <c r="AI63" s="24">
        <v>0</v>
      </c>
      <c r="AJ63" s="27">
        <v>56</v>
      </c>
    </row>
    <row r="64" spans="1:36" x14ac:dyDescent="0.3">
      <c r="A64" s="28" t="s">
        <v>72</v>
      </c>
      <c r="B64" s="24">
        <v>1.3923645701872367</v>
      </c>
      <c r="C64" s="24">
        <v>0</v>
      </c>
      <c r="D64" s="19">
        <f t="shared" si="1"/>
        <v>1.3923645701872367</v>
      </c>
      <c r="T64" s="28" t="s">
        <v>45</v>
      </c>
      <c r="U64" s="24">
        <v>1.6294256088574528</v>
      </c>
      <c r="V64" s="27">
        <v>49</v>
      </c>
      <c r="W64" s="995"/>
      <c r="X64" s="26" t="s">
        <v>292</v>
      </c>
      <c r="Y64" s="24">
        <v>0</v>
      </c>
      <c r="Z64" s="27">
        <v>42</v>
      </c>
      <c r="AA64" s="995"/>
      <c r="AB64" s="28" t="s">
        <v>72</v>
      </c>
      <c r="AC64" s="24">
        <v>1.3923645701872367</v>
      </c>
      <c r="AD64" s="24">
        <v>0</v>
      </c>
      <c r="AE64" s="27">
        <v>57</v>
      </c>
      <c r="AG64" s="28" t="s">
        <v>62</v>
      </c>
      <c r="AH64" s="24">
        <v>0.82741059663522876</v>
      </c>
      <c r="AI64" s="24">
        <v>2.8068124228357902</v>
      </c>
      <c r="AJ64" s="27">
        <v>57</v>
      </c>
    </row>
    <row r="65" spans="1:36" x14ac:dyDescent="0.3">
      <c r="A65" s="28" t="s">
        <v>41</v>
      </c>
      <c r="B65" s="24">
        <v>0.99609582609338787</v>
      </c>
      <c r="C65" s="24">
        <v>6.0755335602064235</v>
      </c>
      <c r="D65" s="19">
        <f t="shared" si="1"/>
        <v>-5.0794377341130357</v>
      </c>
      <c r="T65" s="28" t="s">
        <v>72</v>
      </c>
      <c r="U65" s="24">
        <v>1.3923645701872367</v>
      </c>
      <c r="V65" s="27">
        <v>57</v>
      </c>
      <c r="W65" s="995"/>
      <c r="X65" s="26" t="s">
        <v>52</v>
      </c>
      <c r="Y65" s="24">
        <v>0</v>
      </c>
      <c r="Z65" s="27">
        <v>20</v>
      </c>
      <c r="AA65" s="995"/>
      <c r="AB65" s="28" t="s">
        <v>38</v>
      </c>
      <c r="AC65" s="24">
        <v>2.7437677888987011</v>
      </c>
      <c r="AD65" s="24">
        <v>6.1870857575202649</v>
      </c>
      <c r="AE65" s="27">
        <v>58</v>
      </c>
      <c r="AG65" s="28" t="s">
        <v>56</v>
      </c>
      <c r="AH65" s="24">
        <v>2.9756169349434494</v>
      </c>
      <c r="AI65" s="24">
        <v>3.6895999816101899</v>
      </c>
      <c r="AJ65" s="27">
        <v>58</v>
      </c>
    </row>
    <row r="66" spans="1:36" x14ac:dyDescent="0.3">
      <c r="A66" s="28" t="s">
        <v>55</v>
      </c>
      <c r="B66" s="24">
        <v>4.7855858028755058</v>
      </c>
      <c r="C66" s="24">
        <v>3.6462770240018294</v>
      </c>
      <c r="D66" s="19">
        <f t="shared" si="1"/>
        <v>1.1393087788736764</v>
      </c>
      <c r="T66" s="28" t="s">
        <v>54</v>
      </c>
      <c r="U66" s="24">
        <v>1.3851381160877025</v>
      </c>
      <c r="V66" s="27">
        <v>62</v>
      </c>
      <c r="W66" s="995"/>
      <c r="X66" s="28" t="s">
        <v>58</v>
      </c>
      <c r="Y66" s="24">
        <v>0</v>
      </c>
      <c r="Z66" s="27">
        <v>39</v>
      </c>
      <c r="AA66" s="995"/>
      <c r="AB66" s="28" t="s">
        <v>71</v>
      </c>
      <c r="AC66" s="24">
        <v>1.0200970482193021</v>
      </c>
      <c r="AD66" s="24">
        <v>0</v>
      </c>
      <c r="AE66" s="27">
        <v>59</v>
      </c>
      <c r="AG66" s="28" t="s">
        <v>72</v>
      </c>
      <c r="AH66" s="24">
        <v>1.3923645701872367</v>
      </c>
      <c r="AI66" s="24">
        <v>0</v>
      </c>
      <c r="AJ66" s="27">
        <v>59</v>
      </c>
    </row>
    <row r="67" spans="1:36" x14ac:dyDescent="0.3">
      <c r="A67" s="28" t="s">
        <v>59</v>
      </c>
      <c r="B67" s="24">
        <v>4.1793475101113415</v>
      </c>
      <c r="C67" s="24">
        <v>0</v>
      </c>
      <c r="D67" s="25">
        <f t="shared" si="1"/>
        <v>4.1793475101113415</v>
      </c>
      <c r="T67" s="26" t="s">
        <v>26</v>
      </c>
      <c r="U67" s="24">
        <v>1.189307241342707</v>
      </c>
      <c r="V67" s="27">
        <v>13</v>
      </c>
      <c r="W67" s="995"/>
      <c r="X67" s="28" t="s">
        <v>71</v>
      </c>
      <c r="Y67" s="24">
        <v>0</v>
      </c>
      <c r="Z67" s="27">
        <v>59</v>
      </c>
      <c r="AA67" s="995"/>
      <c r="AB67" s="28" t="s">
        <v>65</v>
      </c>
      <c r="AC67" s="24">
        <v>2.6671941884038262</v>
      </c>
      <c r="AD67" s="24">
        <v>0</v>
      </c>
      <c r="AE67" s="27">
        <v>60</v>
      </c>
      <c r="AG67" s="28" t="s">
        <v>71</v>
      </c>
      <c r="AH67" s="24">
        <v>1.0200970482193021</v>
      </c>
      <c r="AI67" s="24">
        <v>0</v>
      </c>
      <c r="AJ67" s="27">
        <v>60</v>
      </c>
    </row>
    <row r="68" spans="1:36" x14ac:dyDescent="0.3">
      <c r="A68" s="28" t="s">
        <v>40</v>
      </c>
      <c r="B68" s="24">
        <v>0.16440330370831191</v>
      </c>
      <c r="C68" s="24">
        <v>6.1869896032993097</v>
      </c>
      <c r="D68" s="19">
        <f t="shared" si="1"/>
        <v>-6.0225862995909978</v>
      </c>
      <c r="T68" s="28" t="s">
        <v>71</v>
      </c>
      <c r="U68" s="24">
        <v>1.0200970482193021</v>
      </c>
      <c r="V68" s="27">
        <v>59</v>
      </c>
      <c r="W68" s="995"/>
      <c r="X68" s="28" t="s">
        <v>30</v>
      </c>
      <c r="Y68" s="24">
        <v>0</v>
      </c>
      <c r="Z68" s="27">
        <v>46</v>
      </c>
      <c r="AA68" s="995"/>
      <c r="AB68" s="28" t="s">
        <v>70</v>
      </c>
      <c r="AC68" s="24">
        <v>2.3187941886835475</v>
      </c>
      <c r="AD68" s="24">
        <v>0</v>
      </c>
      <c r="AE68" s="27">
        <v>61</v>
      </c>
      <c r="AG68" s="28" t="s">
        <v>61</v>
      </c>
      <c r="AH68" s="24">
        <v>3.960185664453121</v>
      </c>
      <c r="AI68" s="24">
        <v>0</v>
      </c>
      <c r="AJ68" s="27">
        <v>61</v>
      </c>
    </row>
    <row r="69" spans="1:36" x14ac:dyDescent="0.3">
      <c r="A69" s="26" t="s">
        <v>57</v>
      </c>
      <c r="B69" s="24">
        <v>3.8169234557751039</v>
      </c>
      <c r="C69" s="24">
        <v>3.385565301644931</v>
      </c>
      <c r="D69" s="19">
        <f t="shared" si="1"/>
        <v>0.43135815413017298</v>
      </c>
      <c r="T69" s="28" t="s">
        <v>41</v>
      </c>
      <c r="U69" s="24">
        <v>0.99609582609338787</v>
      </c>
      <c r="V69" s="27">
        <v>52</v>
      </c>
      <c r="W69" s="995"/>
      <c r="X69" s="28" t="s">
        <v>69</v>
      </c>
      <c r="Y69" s="24">
        <v>0</v>
      </c>
      <c r="Z69" s="27">
        <v>53</v>
      </c>
      <c r="AA69" s="995"/>
      <c r="AB69" s="28" t="s">
        <v>54</v>
      </c>
      <c r="AC69" s="24">
        <v>1.3851381160877025</v>
      </c>
      <c r="AD69" s="24">
        <v>4.869350344850119</v>
      </c>
      <c r="AE69" s="27">
        <v>62</v>
      </c>
      <c r="AG69" s="28" t="s">
        <v>64</v>
      </c>
      <c r="AH69" s="24">
        <v>0</v>
      </c>
      <c r="AI69" s="24">
        <v>2.3464533910602086</v>
      </c>
      <c r="AJ69" s="27">
        <v>62</v>
      </c>
    </row>
    <row r="70" spans="1:36" x14ac:dyDescent="0.3">
      <c r="A70" s="28" t="s">
        <v>31</v>
      </c>
      <c r="B70" s="24">
        <v>2.3524133484376115</v>
      </c>
      <c r="C70" s="24">
        <v>6.3441212177622575</v>
      </c>
      <c r="D70" s="19">
        <f t="shared" si="1"/>
        <v>-3.9917078693246459</v>
      </c>
      <c r="T70" s="28" t="s">
        <v>68</v>
      </c>
      <c r="U70" s="24">
        <v>0.91272213890773557</v>
      </c>
      <c r="V70" s="27">
        <v>66</v>
      </c>
      <c r="W70" s="995"/>
      <c r="X70" s="28" t="s">
        <v>47</v>
      </c>
      <c r="Y70" s="24">
        <v>0</v>
      </c>
      <c r="Z70" s="27">
        <v>24</v>
      </c>
      <c r="AA70" s="995"/>
      <c r="AB70" s="28" t="s">
        <v>59</v>
      </c>
      <c r="AC70" s="24">
        <v>4.1793475101113415</v>
      </c>
      <c r="AD70" s="24">
        <v>0</v>
      </c>
      <c r="AE70" s="27">
        <v>63</v>
      </c>
      <c r="AG70" s="28" t="s">
        <v>70</v>
      </c>
      <c r="AH70" s="24">
        <v>2.3187941886835475</v>
      </c>
      <c r="AI70" s="24">
        <v>0</v>
      </c>
      <c r="AJ70" s="27">
        <v>63</v>
      </c>
    </row>
    <row r="71" spans="1:36" x14ac:dyDescent="0.3">
      <c r="A71" s="28" t="s">
        <v>73</v>
      </c>
      <c r="B71" s="24">
        <v>0.46991710208470394</v>
      </c>
      <c r="C71" s="24">
        <v>0</v>
      </c>
      <c r="D71" s="19">
        <f t="shared" si="1"/>
        <v>0.46991710208470394</v>
      </c>
      <c r="T71" s="28" t="s">
        <v>62</v>
      </c>
      <c r="U71" s="24">
        <v>0.82741059663522876</v>
      </c>
      <c r="V71" s="27">
        <v>65</v>
      </c>
      <c r="W71" s="995"/>
      <c r="X71" s="28" t="s">
        <v>67</v>
      </c>
      <c r="Y71" s="24">
        <v>0</v>
      </c>
      <c r="Z71" s="27">
        <v>70</v>
      </c>
      <c r="AA71" s="995"/>
      <c r="AB71" s="28" t="s">
        <v>56</v>
      </c>
      <c r="AC71" s="24">
        <v>2.9756169349434494</v>
      </c>
      <c r="AD71" s="24">
        <v>3.6895999816101899</v>
      </c>
      <c r="AE71" s="27">
        <v>64</v>
      </c>
      <c r="AG71" s="26" t="s">
        <v>50</v>
      </c>
      <c r="AH71" s="24">
        <v>5.211810813087709</v>
      </c>
      <c r="AI71" s="24">
        <v>0</v>
      </c>
      <c r="AJ71" s="27">
        <v>64</v>
      </c>
    </row>
    <row r="72" spans="1:36" x14ac:dyDescent="0.3">
      <c r="A72" s="28" t="s">
        <v>46</v>
      </c>
      <c r="B72" s="24">
        <v>2.0954864683840455</v>
      </c>
      <c r="C72" s="24">
        <v>3.5674399977789264</v>
      </c>
      <c r="D72" s="19">
        <f t="shared" ref="D72:D78" si="2">B72-C72</f>
        <v>-1.4719535293948809</v>
      </c>
      <c r="T72" s="28" t="s">
        <v>73</v>
      </c>
      <c r="U72" s="24">
        <v>0.46991710208470394</v>
      </c>
      <c r="V72" s="27">
        <v>68</v>
      </c>
      <c r="W72" s="995"/>
      <c r="X72" s="26" t="s">
        <v>74</v>
      </c>
      <c r="Y72" s="24">
        <v>0</v>
      </c>
      <c r="Z72" s="27">
        <v>69</v>
      </c>
      <c r="AA72" s="995"/>
      <c r="AB72" s="28" t="s">
        <v>62</v>
      </c>
      <c r="AC72" s="24">
        <v>0.82741059663522876</v>
      </c>
      <c r="AD72" s="24">
        <v>2.8068124228357902</v>
      </c>
      <c r="AE72" s="27">
        <v>65</v>
      </c>
      <c r="AG72" s="26" t="s">
        <v>65</v>
      </c>
      <c r="AH72" s="24">
        <v>2.6671941884038262</v>
      </c>
      <c r="AI72" s="24">
        <v>0</v>
      </c>
      <c r="AJ72" s="27">
        <v>65</v>
      </c>
    </row>
    <row r="73" spans="1:36" x14ac:dyDescent="0.3">
      <c r="A73" s="28" t="s">
        <v>37</v>
      </c>
      <c r="B73" s="24">
        <v>4.1644614190305234</v>
      </c>
      <c r="C73" s="24">
        <v>5.3404404857865444</v>
      </c>
      <c r="D73" s="19">
        <f t="shared" si="2"/>
        <v>-1.175979066756021</v>
      </c>
      <c r="T73" s="26" t="s">
        <v>74</v>
      </c>
      <c r="U73" s="24">
        <v>0.16756756572806353</v>
      </c>
      <c r="V73" s="27">
        <v>69</v>
      </c>
      <c r="W73" s="995"/>
      <c r="X73" s="28" t="s">
        <v>42</v>
      </c>
      <c r="Y73" s="24">
        <v>0</v>
      </c>
      <c r="Z73" s="27">
        <v>16</v>
      </c>
      <c r="AA73" s="995"/>
      <c r="AB73" s="28" t="s">
        <v>68</v>
      </c>
      <c r="AC73" s="24">
        <v>0.91272213890773557</v>
      </c>
      <c r="AD73" s="24">
        <v>0</v>
      </c>
      <c r="AE73" s="27">
        <v>66</v>
      </c>
      <c r="AG73" s="28" t="s">
        <v>73</v>
      </c>
      <c r="AH73" s="24">
        <v>0.46991710208470394</v>
      </c>
      <c r="AI73" s="24">
        <v>0</v>
      </c>
      <c r="AJ73" s="27">
        <v>66</v>
      </c>
    </row>
    <row r="74" spans="1:36" x14ac:dyDescent="0.3">
      <c r="A74" s="28" t="s">
        <v>17</v>
      </c>
      <c r="B74" s="24">
        <v>5.3640778466030739</v>
      </c>
      <c r="C74" s="24">
        <v>8.7746935157481509</v>
      </c>
      <c r="D74" s="19">
        <f t="shared" si="2"/>
        <v>-3.4106156691450771</v>
      </c>
      <c r="T74" s="28" t="s">
        <v>40</v>
      </c>
      <c r="U74" s="24">
        <v>0.16440330370831191</v>
      </c>
      <c r="V74" s="27">
        <v>48</v>
      </c>
      <c r="W74" s="995"/>
      <c r="X74" s="26" t="s">
        <v>293</v>
      </c>
      <c r="Y74" s="24">
        <v>0</v>
      </c>
      <c r="Z74" s="27">
        <v>32</v>
      </c>
      <c r="AA74" s="995"/>
      <c r="AB74" s="28" t="s">
        <v>64</v>
      </c>
      <c r="AC74" s="24">
        <v>0</v>
      </c>
      <c r="AD74" s="24">
        <v>2.3464533910602086</v>
      </c>
      <c r="AE74" s="27">
        <v>67</v>
      </c>
      <c r="AG74" s="28" t="s">
        <v>68</v>
      </c>
      <c r="AH74" s="24">
        <v>0.91272213890773557</v>
      </c>
      <c r="AI74" s="24">
        <v>0</v>
      </c>
      <c r="AJ74" s="27">
        <v>67</v>
      </c>
    </row>
    <row r="75" spans="1:36" x14ac:dyDescent="0.3">
      <c r="A75" s="26" t="s">
        <v>36</v>
      </c>
      <c r="B75" s="24">
        <v>5.9998448090340375</v>
      </c>
      <c r="C75" s="24">
        <v>5.6884248390657248</v>
      </c>
      <c r="D75" s="19">
        <f t="shared" si="2"/>
        <v>0.31141996996831267</v>
      </c>
      <c r="T75" s="28" t="s">
        <v>66</v>
      </c>
      <c r="U75" s="24">
        <v>0</v>
      </c>
      <c r="V75" s="27">
        <v>71</v>
      </c>
      <c r="W75" s="995"/>
      <c r="X75" s="28" t="s">
        <v>72</v>
      </c>
      <c r="Y75" s="24">
        <v>0</v>
      </c>
      <c r="Z75" s="27">
        <v>57</v>
      </c>
      <c r="AA75" s="995"/>
      <c r="AB75" s="28" t="s">
        <v>73</v>
      </c>
      <c r="AC75" s="24">
        <v>0.46991710208470394</v>
      </c>
      <c r="AD75" s="24">
        <v>0</v>
      </c>
      <c r="AE75" s="27">
        <v>68</v>
      </c>
      <c r="AG75" s="28" t="s">
        <v>59</v>
      </c>
      <c r="AH75" s="24">
        <v>4.1793475101113415</v>
      </c>
      <c r="AI75" s="24">
        <v>0</v>
      </c>
      <c r="AJ75" s="27">
        <v>68</v>
      </c>
    </row>
    <row r="76" spans="1:36" x14ac:dyDescent="0.3">
      <c r="A76" s="26" t="s">
        <v>26</v>
      </c>
      <c r="B76" s="24">
        <v>1.189307241342707</v>
      </c>
      <c r="C76" s="24">
        <v>3.5251311694548519</v>
      </c>
      <c r="D76" s="19">
        <f t="shared" si="2"/>
        <v>-2.3358239281121449</v>
      </c>
      <c r="T76" s="28" t="s">
        <v>64</v>
      </c>
      <c r="U76" s="24">
        <v>0</v>
      </c>
      <c r="V76" s="27">
        <v>67</v>
      </c>
      <c r="W76" s="995"/>
      <c r="X76" s="28" t="s">
        <v>59</v>
      </c>
      <c r="Y76" s="24">
        <v>0</v>
      </c>
      <c r="Z76" s="27">
        <v>63</v>
      </c>
      <c r="AA76" s="995"/>
      <c r="AB76" s="26" t="s">
        <v>74</v>
      </c>
      <c r="AC76" s="24">
        <v>0.16756756572806353</v>
      </c>
      <c r="AD76" s="24">
        <v>0</v>
      </c>
      <c r="AE76" s="27">
        <v>69</v>
      </c>
      <c r="AG76" s="28" t="s">
        <v>74</v>
      </c>
      <c r="AH76" s="24">
        <v>0.16756756572806353</v>
      </c>
      <c r="AI76" s="24">
        <v>0</v>
      </c>
      <c r="AJ76" s="27">
        <v>69</v>
      </c>
    </row>
    <row r="77" spans="1:36" x14ac:dyDescent="0.3">
      <c r="A77" s="28" t="s">
        <v>65</v>
      </c>
      <c r="B77" s="24">
        <v>2.6671941884038262</v>
      </c>
      <c r="C77" s="24">
        <v>0</v>
      </c>
      <c r="D77" s="19">
        <f t="shared" si="2"/>
        <v>2.6671941884038262</v>
      </c>
      <c r="T77" s="26" t="s">
        <v>304</v>
      </c>
      <c r="U77" s="24">
        <v>0</v>
      </c>
      <c r="V77" s="27">
        <v>31</v>
      </c>
      <c r="W77" s="995"/>
      <c r="X77" s="28" t="s">
        <v>73</v>
      </c>
      <c r="Y77" s="24">
        <v>0</v>
      </c>
      <c r="Z77" s="27">
        <v>68</v>
      </c>
      <c r="AA77" s="995"/>
      <c r="AB77" s="28" t="s">
        <v>67</v>
      </c>
      <c r="AC77" s="24">
        <v>2.6008748548737195</v>
      </c>
      <c r="AD77" s="24">
        <v>0</v>
      </c>
      <c r="AE77" s="27">
        <v>70</v>
      </c>
      <c r="AG77" s="28" t="s">
        <v>66</v>
      </c>
      <c r="AH77" s="24">
        <v>0</v>
      </c>
      <c r="AI77" s="24">
        <v>0</v>
      </c>
      <c r="AJ77" s="27">
        <v>70</v>
      </c>
    </row>
    <row r="78" spans="1:36" ht="19.5" thickBot="1" x14ac:dyDescent="0.35">
      <c r="A78" s="92" t="s">
        <v>251</v>
      </c>
      <c r="B78" s="33">
        <v>6.9831148666272185</v>
      </c>
      <c r="C78" s="33">
        <v>7.7760515019953189</v>
      </c>
      <c r="D78" s="19">
        <f t="shared" si="2"/>
        <v>-0.79293663536810044</v>
      </c>
      <c r="T78" s="34" t="s">
        <v>51</v>
      </c>
      <c r="U78" s="33">
        <v>0</v>
      </c>
      <c r="V78" s="35">
        <v>55</v>
      </c>
      <c r="W78" s="995"/>
      <c r="X78" s="34" t="s">
        <v>251</v>
      </c>
      <c r="Y78" s="33">
        <v>0</v>
      </c>
      <c r="Z78" s="35">
        <v>1</v>
      </c>
      <c r="AB78" s="34" t="s">
        <v>66</v>
      </c>
      <c r="AC78" s="33">
        <v>0</v>
      </c>
      <c r="AD78" s="33">
        <v>0</v>
      </c>
      <c r="AE78" s="35">
        <v>71</v>
      </c>
      <c r="AG78" s="92" t="s">
        <v>67</v>
      </c>
      <c r="AH78" s="33">
        <v>2.6008748548737195</v>
      </c>
      <c r="AI78" s="33">
        <v>0</v>
      </c>
      <c r="AJ78" s="35">
        <v>71</v>
      </c>
    </row>
    <row r="79" spans="1:36" x14ac:dyDescent="0.3">
      <c r="B79" s="19"/>
      <c r="C79" s="19"/>
      <c r="D79" s="19">
        <f>SUM(D8:D78)</f>
        <v>35.17878259895992</v>
      </c>
      <c r="Y79" s="36"/>
      <c r="AD79" s="36"/>
      <c r="AI79" s="36"/>
    </row>
    <row r="80" spans="1:36" x14ac:dyDescent="0.3">
      <c r="U80" s="37">
        <v>288.26952298707351</v>
      </c>
      <c r="Y80" s="37">
        <v>253.09074038811357</v>
      </c>
      <c r="AB80" s="38" t="s">
        <v>75</v>
      </c>
      <c r="AC80" s="37">
        <v>288.26952298707346</v>
      </c>
      <c r="AD80" s="37">
        <v>253.09074038811355</v>
      </c>
      <c r="AG80" s="38" t="s">
        <v>75</v>
      </c>
      <c r="AH80" s="37">
        <v>288.26952298707346</v>
      </c>
      <c r="AI80" s="37">
        <v>253.09074038811355</v>
      </c>
    </row>
    <row r="81" spans="20:35" x14ac:dyDescent="0.3">
      <c r="U81" s="37">
        <v>67</v>
      </c>
      <c r="Y81" s="37">
        <v>45</v>
      </c>
      <c r="AB81" s="38" t="s">
        <v>76</v>
      </c>
      <c r="AC81" s="37">
        <v>67</v>
      </c>
      <c r="AD81" s="37">
        <v>45</v>
      </c>
      <c r="AG81" s="38" t="s">
        <v>76</v>
      </c>
      <c r="AH81" s="37">
        <v>67</v>
      </c>
      <c r="AI81" s="37">
        <v>45</v>
      </c>
    </row>
    <row r="82" spans="20:35" x14ac:dyDescent="0.3">
      <c r="U82" s="39">
        <v>4.302530193836918</v>
      </c>
      <c r="Y82" s="39">
        <v>5.6242386752914131</v>
      </c>
      <c r="AB82" s="40" t="s">
        <v>77</v>
      </c>
      <c r="AC82" s="36">
        <v>4.3025301938369171</v>
      </c>
      <c r="AD82" s="36">
        <v>5.6242386752914122</v>
      </c>
      <c r="AG82" s="40" t="s">
        <v>77</v>
      </c>
      <c r="AH82" s="36">
        <v>4.3025301938369171</v>
      </c>
      <c r="AI82" s="36">
        <v>5.6242386752914122</v>
      </c>
    </row>
    <row r="83" spans="20:35" x14ac:dyDescent="0.3">
      <c r="AB83" s="42" t="s">
        <v>11</v>
      </c>
      <c r="AC83" s="43">
        <v>4.0601341265784994</v>
      </c>
      <c r="AD83" s="43">
        <v>3.5646583153255427</v>
      </c>
      <c r="AG83" s="42" t="s">
        <v>11</v>
      </c>
      <c r="AH83" s="43">
        <v>4.0601341265784994</v>
      </c>
      <c r="AI83" s="43">
        <v>3.5646583153255427</v>
      </c>
    </row>
    <row r="84" spans="20:35" ht="19.5" thickBot="1" x14ac:dyDescent="0.35"/>
    <row r="85" spans="20:35" ht="19.5" thickBot="1" x14ac:dyDescent="0.35">
      <c r="T85" s="854" t="s">
        <v>431</v>
      </c>
      <c r="U85" s="855">
        <v>0.28000000000000003</v>
      </c>
      <c r="Y85" s="855">
        <v>0.28000000000000003</v>
      </c>
      <c r="AD85" s="855">
        <v>0.28000000000000003</v>
      </c>
      <c r="AH85" s="855">
        <v>0.17</v>
      </c>
    </row>
    <row r="86" spans="20:35" ht="20.25" thickTop="1" thickBot="1" x14ac:dyDescent="0.35">
      <c r="T86" s="850" t="s">
        <v>432</v>
      </c>
      <c r="U86" s="851">
        <v>0.06</v>
      </c>
      <c r="Y86" s="851">
        <v>0.06</v>
      </c>
      <c r="AD86" s="851">
        <v>0.06</v>
      </c>
      <c r="AH86" s="851">
        <v>0.16</v>
      </c>
    </row>
    <row r="87" spans="20:35" ht="19.5" thickBot="1" x14ac:dyDescent="0.35">
      <c r="T87" s="852" t="s">
        <v>191</v>
      </c>
      <c r="U87" s="853">
        <v>0.05</v>
      </c>
      <c r="Y87" s="853">
        <v>0.05</v>
      </c>
      <c r="AD87" s="853">
        <v>0.05</v>
      </c>
      <c r="AH87" s="853">
        <v>0.05</v>
      </c>
    </row>
    <row r="88" spans="20:35" ht="19.5" thickBot="1" x14ac:dyDescent="0.35">
      <c r="T88" s="852" t="s">
        <v>433</v>
      </c>
      <c r="U88" s="853">
        <v>0.12</v>
      </c>
      <c r="Y88" s="853">
        <v>0.12</v>
      </c>
      <c r="AD88" s="853">
        <v>0.12</v>
      </c>
      <c r="AH88" s="853">
        <v>0.12</v>
      </c>
    </row>
    <row r="89" spans="20:35" ht="19.5" thickBot="1" x14ac:dyDescent="0.35">
      <c r="T89" s="852" t="s">
        <v>129</v>
      </c>
      <c r="U89" s="853">
        <v>0.01</v>
      </c>
      <c r="Y89" s="853">
        <v>0.01</v>
      </c>
      <c r="AD89" s="853">
        <v>0.01</v>
      </c>
      <c r="AH89" s="853">
        <v>0.01</v>
      </c>
    </row>
    <row r="90" spans="20:35" ht="19.5" thickBot="1" x14ac:dyDescent="0.35">
      <c r="T90" s="852" t="s">
        <v>131</v>
      </c>
      <c r="U90" s="853">
        <v>0.1</v>
      </c>
      <c r="Y90" s="853">
        <v>0.1</v>
      </c>
      <c r="AD90" s="853">
        <v>0.1</v>
      </c>
      <c r="AH90" s="853">
        <v>0.12</v>
      </c>
    </row>
    <row r="91" spans="20:35" ht="19.5" thickBot="1" x14ac:dyDescent="0.35">
      <c r="T91" s="852" t="s">
        <v>434</v>
      </c>
      <c r="U91" s="853">
        <v>0.08</v>
      </c>
      <c r="Y91" s="853">
        <v>0.08</v>
      </c>
      <c r="AD91" s="853">
        <v>0.08</v>
      </c>
      <c r="AH91" s="853">
        <v>0.09</v>
      </c>
    </row>
    <row r="92" spans="20:35" ht="19.5" thickBot="1" x14ac:dyDescent="0.35">
      <c r="T92" s="852" t="s">
        <v>435</v>
      </c>
      <c r="U92" s="853">
        <v>0.08</v>
      </c>
      <c r="Y92" s="853">
        <v>0.08</v>
      </c>
      <c r="AD92" s="853">
        <v>0.08</v>
      </c>
      <c r="AH92" s="853">
        <v>0.1</v>
      </c>
    </row>
    <row r="93" spans="20:35" ht="19.5" thickBot="1" x14ac:dyDescent="0.35">
      <c r="T93" s="852" t="s">
        <v>143</v>
      </c>
      <c r="U93" s="853">
        <v>0</v>
      </c>
      <c r="Y93" s="853">
        <v>0</v>
      </c>
      <c r="AD93" s="853">
        <v>0</v>
      </c>
      <c r="AH93" s="853">
        <v>0</v>
      </c>
    </row>
    <row r="94" spans="20:35" ht="19.5" thickBot="1" x14ac:dyDescent="0.35">
      <c r="T94" s="852" t="s">
        <v>436</v>
      </c>
      <c r="U94" s="853">
        <v>0.05</v>
      </c>
      <c r="Y94" s="853">
        <v>0.05</v>
      </c>
      <c r="AD94" s="853">
        <v>0.05</v>
      </c>
      <c r="AH94" s="853">
        <v>0.05</v>
      </c>
    </row>
    <row r="95" spans="20:35" ht="19.5" thickBot="1" x14ac:dyDescent="0.35">
      <c r="T95" s="852" t="s">
        <v>437</v>
      </c>
      <c r="U95" s="853">
        <v>0.17</v>
      </c>
      <c r="Y95" s="853">
        <v>0.17</v>
      </c>
      <c r="AD95" s="853">
        <v>0.17</v>
      </c>
      <c r="AH95" s="853">
        <v>0.15</v>
      </c>
    </row>
  </sheetData>
  <conditionalFormatting sqref="C8:C78">
    <cfRule type="cellIs" dxfId="21" priority="91" operator="equal">
      <formula>0</formula>
    </cfRule>
    <cfRule type="colorScale" priority="92">
      <colorScale>
        <cfvo type="min"/>
        <cfvo type="percentile" val="40"/>
        <cfvo type="max"/>
        <color rgb="FFFA9C9E"/>
        <color rgb="FFFFF2B3"/>
        <color rgb="FF9BD5AA"/>
      </colorScale>
    </cfRule>
  </conditionalFormatting>
  <conditionalFormatting sqref="B8:B78">
    <cfRule type="cellIs" dxfId="20" priority="89" operator="equal">
      <formula>0</formula>
    </cfRule>
    <cfRule type="colorScale" priority="90">
      <colorScale>
        <cfvo type="min"/>
        <cfvo type="percentile" val="40"/>
        <cfvo type="max"/>
        <color rgb="FFFA9C9E"/>
        <color rgb="FFFFF2B3"/>
        <color rgb="FF9BD5AA"/>
      </colorScale>
    </cfRule>
  </conditionalFormatting>
  <conditionalFormatting sqref="AJ8:AJ78">
    <cfRule type="cellIs" dxfId="19" priority="65" stopIfTrue="1" operator="lessThanOrEqual">
      <formula>24</formula>
    </cfRule>
    <cfRule type="cellIs" dxfId="18" priority="66" stopIfTrue="1" operator="lessThanOrEqual">
      <formula>48</formula>
    </cfRule>
    <cfRule type="cellIs" dxfId="17" priority="67" operator="greaterThan">
      <formula>48</formula>
    </cfRule>
  </conditionalFormatting>
  <conditionalFormatting sqref="AI8:AI78">
    <cfRule type="cellIs" dxfId="16" priority="70" operator="equal">
      <formula>0</formula>
    </cfRule>
    <cfRule type="colorScale" priority="71">
      <colorScale>
        <cfvo type="min"/>
        <cfvo type="percentile" val="40"/>
        <cfvo type="max"/>
        <color rgb="FFFA9C9E"/>
        <color rgb="FFFFF2B3"/>
        <color rgb="FF9BD5AA"/>
      </colorScale>
    </cfRule>
  </conditionalFormatting>
  <conditionalFormatting sqref="AH8:AH78">
    <cfRule type="cellIs" dxfId="15" priority="68" operator="equal">
      <formula>0</formula>
    </cfRule>
    <cfRule type="colorScale" priority="69">
      <colorScale>
        <cfvo type="min"/>
        <cfvo type="percentile" val="40"/>
        <cfvo type="max"/>
        <color rgb="FFFA9C9E"/>
        <color rgb="FFFFF2B3"/>
        <color rgb="FF9BD5AA"/>
      </colorScale>
    </cfRule>
  </conditionalFormatting>
  <conditionalFormatting sqref="AE8:AE78">
    <cfRule type="cellIs" dxfId="14" priority="1" stopIfTrue="1" operator="lessThanOrEqual">
      <formula>24</formula>
    </cfRule>
    <cfRule type="cellIs" dxfId="13" priority="2" stopIfTrue="1" operator="lessThanOrEqual">
      <formula>48</formula>
    </cfRule>
    <cfRule type="cellIs" dxfId="12" priority="3" operator="greaterThan">
      <formula>48</formula>
    </cfRule>
  </conditionalFormatting>
  <conditionalFormatting sqref="U8:U78">
    <cfRule type="cellIs" dxfId="11" priority="16" operator="equal">
      <formula>0</formula>
    </cfRule>
    <cfRule type="colorScale" priority="17">
      <colorScale>
        <cfvo type="min"/>
        <cfvo type="percentile" val="40"/>
        <cfvo type="max"/>
        <color rgb="FFFA9C9E"/>
        <color rgb="FFFFF2B3"/>
        <color rgb="FF9BD5AA"/>
      </colorScale>
    </cfRule>
  </conditionalFormatting>
  <conditionalFormatting sqref="V8:V78">
    <cfRule type="cellIs" dxfId="10" priority="13" stopIfTrue="1" operator="lessThanOrEqual">
      <formula>24</formula>
    </cfRule>
    <cfRule type="cellIs" dxfId="9" priority="14" stopIfTrue="1" operator="lessThanOrEqual">
      <formula>48</formula>
    </cfRule>
    <cfRule type="cellIs" dxfId="8" priority="15" operator="greaterThan">
      <formula>48</formula>
    </cfRule>
  </conditionalFormatting>
  <conditionalFormatting sqref="Y8:Y78">
    <cfRule type="cellIs" dxfId="7" priority="11" operator="equal">
      <formula>0</formula>
    </cfRule>
    <cfRule type="colorScale" priority="12">
      <colorScale>
        <cfvo type="min"/>
        <cfvo type="percentile" val="40"/>
        <cfvo type="max"/>
        <color rgb="FFFA9C9E"/>
        <color rgb="FFFFF2B3"/>
        <color rgb="FF9BD5AA"/>
      </colorScale>
    </cfRule>
  </conditionalFormatting>
  <conditionalFormatting sqref="Z8:Z78">
    <cfRule type="cellIs" dxfId="6" priority="8" stopIfTrue="1" operator="lessThanOrEqual">
      <formula>24</formula>
    </cfRule>
    <cfRule type="cellIs" dxfId="5" priority="9" stopIfTrue="1" operator="lessThanOrEqual">
      <formula>48</formula>
    </cfRule>
    <cfRule type="cellIs" dxfId="4" priority="10" operator="greaterThan">
      <formula>48</formula>
    </cfRule>
  </conditionalFormatting>
  <conditionalFormatting sqref="AD8:AD78">
    <cfRule type="cellIs" dxfId="3" priority="6" operator="equal">
      <formula>0</formula>
    </cfRule>
    <cfRule type="colorScale" priority="7">
      <colorScale>
        <cfvo type="min"/>
        <cfvo type="percentile" val="40"/>
        <cfvo type="max"/>
        <color rgb="FFFA9C9E"/>
        <color rgb="FFFFF2B3"/>
        <color rgb="FF9BD5AA"/>
      </colorScale>
    </cfRule>
  </conditionalFormatting>
  <conditionalFormatting sqref="AC8:AC78">
    <cfRule type="cellIs" dxfId="2" priority="4" operator="equal">
      <formula>0</formula>
    </cfRule>
    <cfRule type="colorScale" priority="5">
      <colorScale>
        <cfvo type="min"/>
        <cfvo type="percentile" val="40"/>
        <cfvo type="max"/>
        <color rgb="FFFA9C9E"/>
        <color rgb="FFFFF2B3"/>
        <color rgb="FF9BD5AA"/>
      </colorScale>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topLeftCell="E1" zoomScale="85" zoomScaleNormal="85" workbookViewId="0">
      <pane ySplit="3" topLeftCell="A4" activePane="bottomLeft" state="frozen"/>
      <selection activeCell="I32" sqref="I32"/>
      <selection pane="bottomLeft" activeCell="I32" sqref="I32"/>
    </sheetView>
  </sheetViews>
  <sheetFormatPr defaultRowHeight="15" x14ac:dyDescent="0.25"/>
  <cols>
    <col min="1" max="1" width="17.7109375" style="211" bestFit="1" customWidth="1"/>
    <col min="2" max="2" width="10.28515625" style="112" bestFit="1" customWidth="1"/>
    <col min="3" max="4" width="12.42578125" style="112" bestFit="1" customWidth="1"/>
    <col min="5" max="5" width="14" style="112" bestFit="1" customWidth="1"/>
    <col min="6" max="6" width="14.85546875" style="112" customWidth="1"/>
    <col min="7" max="7" width="3.5703125" customWidth="1"/>
    <col min="8" max="8" width="23.28515625" style="681" customWidth="1"/>
    <col min="9" max="11" width="6.5703125" style="681" customWidth="1"/>
    <col min="12" max="12" width="1.85546875" style="681" customWidth="1"/>
    <col min="13" max="13" width="10.28515625" style="112" customWidth="1"/>
    <col min="14" max="14" width="13.42578125" style="112" customWidth="1"/>
    <col min="15" max="15" width="13.140625" style="112" customWidth="1"/>
    <col min="16" max="16" width="13.85546875" style="112" customWidth="1"/>
    <col min="17" max="17" width="10" customWidth="1"/>
    <col min="18" max="18" width="2.5703125" customWidth="1"/>
    <col min="21" max="21" width="14.5703125" style="112" customWidth="1"/>
  </cols>
  <sheetData>
    <row r="1" spans="1:21" ht="18.75" x14ac:dyDescent="0.3">
      <c r="A1" s="489" t="s">
        <v>562</v>
      </c>
    </row>
    <row r="2" spans="1:21" x14ac:dyDescent="0.25">
      <c r="Q2" s="175"/>
    </row>
    <row r="3" spans="1:21" ht="60.75" thickBot="1" x14ac:dyDescent="0.3">
      <c r="A3" s="672"/>
      <c r="B3" s="673" t="s">
        <v>488</v>
      </c>
      <c r="C3" s="673" t="s">
        <v>447</v>
      </c>
      <c r="D3" s="673" t="s">
        <v>429</v>
      </c>
      <c r="E3" s="673" t="s">
        <v>430</v>
      </c>
      <c r="F3" s="673" t="s">
        <v>563</v>
      </c>
      <c r="H3" s="691" t="s">
        <v>8</v>
      </c>
      <c r="I3" s="1043" t="s">
        <v>457</v>
      </c>
      <c r="J3" s="1043" t="s">
        <v>458</v>
      </c>
      <c r="K3" s="1043" t="s">
        <v>583</v>
      </c>
      <c r="L3" s="691"/>
      <c r="M3" s="1044" t="s">
        <v>488</v>
      </c>
      <c r="N3" s="1045" t="s">
        <v>447</v>
      </c>
      <c r="O3" s="1043" t="s">
        <v>429</v>
      </c>
      <c r="P3" s="1043" t="s">
        <v>430</v>
      </c>
      <c r="Q3" s="1046" t="s">
        <v>459</v>
      </c>
      <c r="R3" s="675"/>
      <c r="U3" s="673" t="s">
        <v>492</v>
      </c>
    </row>
    <row r="4" spans="1:21" x14ac:dyDescent="0.25">
      <c r="A4" s="674" t="s">
        <v>448</v>
      </c>
      <c r="B4" s="676">
        <v>0.28000000000000003</v>
      </c>
      <c r="C4" s="676">
        <v>0.17</v>
      </c>
      <c r="D4" s="676">
        <v>0.16</v>
      </c>
      <c r="E4" s="676">
        <v>0.14000000000000001</v>
      </c>
      <c r="F4" s="676">
        <v>0.27</v>
      </c>
      <c r="H4" s="684" t="s">
        <v>251</v>
      </c>
      <c r="I4" s="688">
        <v>7</v>
      </c>
      <c r="J4" s="688">
        <v>9</v>
      </c>
      <c r="K4" s="172">
        <v>0</v>
      </c>
      <c r="L4" s="692"/>
      <c r="M4" s="697">
        <v>1</v>
      </c>
      <c r="N4" s="695">
        <v>1</v>
      </c>
      <c r="O4" s="139">
        <v>1</v>
      </c>
      <c r="P4" s="199">
        <v>1</v>
      </c>
      <c r="Q4" s="1040" t="s">
        <v>168</v>
      </c>
      <c r="R4" s="484"/>
      <c r="U4" s="199">
        <v>1</v>
      </c>
    </row>
    <row r="5" spans="1:21" x14ac:dyDescent="0.25">
      <c r="A5" s="674" t="s">
        <v>449</v>
      </c>
      <c r="B5" s="676">
        <v>0.06</v>
      </c>
      <c r="C5" s="676">
        <v>0.16</v>
      </c>
      <c r="D5" s="676">
        <v>0.05</v>
      </c>
      <c r="E5" s="676">
        <v>0.05</v>
      </c>
      <c r="F5" s="676">
        <v>0.06</v>
      </c>
      <c r="H5" s="1042" t="s">
        <v>19</v>
      </c>
      <c r="I5" s="689">
        <v>13</v>
      </c>
      <c r="J5" s="689">
        <v>11</v>
      </c>
      <c r="K5" s="181">
        <v>1</v>
      </c>
      <c r="L5" s="693"/>
      <c r="M5" s="698">
        <v>2</v>
      </c>
      <c r="N5" s="696">
        <v>6</v>
      </c>
      <c r="O5" s="199">
        <v>2</v>
      </c>
      <c r="P5" s="199">
        <v>8</v>
      </c>
      <c r="Q5" s="1040">
        <v>2005</v>
      </c>
      <c r="R5" s="484"/>
      <c r="U5" s="199">
        <v>2</v>
      </c>
    </row>
    <row r="6" spans="1:21" x14ac:dyDescent="0.25">
      <c r="A6" s="674" t="s">
        <v>145</v>
      </c>
      <c r="B6" s="676">
        <v>0.05</v>
      </c>
      <c r="C6" s="676">
        <v>0.05</v>
      </c>
      <c r="D6" s="676">
        <v>0.04</v>
      </c>
      <c r="E6" s="676">
        <v>0.04</v>
      </c>
      <c r="F6" s="676">
        <v>0.05</v>
      </c>
      <c r="H6" s="684" t="s">
        <v>294</v>
      </c>
      <c r="I6" s="689">
        <v>6</v>
      </c>
      <c r="J6" s="689">
        <v>2</v>
      </c>
      <c r="K6" s="181">
        <v>0</v>
      </c>
      <c r="L6" s="693"/>
      <c r="M6" s="698">
        <v>3</v>
      </c>
      <c r="N6" s="696">
        <v>4</v>
      </c>
      <c r="O6" s="199">
        <v>7</v>
      </c>
      <c r="P6" s="199">
        <v>15</v>
      </c>
      <c r="Q6" s="1040">
        <v>2009</v>
      </c>
      <c r="R6" s="484"/>
      <c r="U6" s="199">
        <v>3</v>
      </c>
    </row>
    <row r="7" spans="1:21" x14ac:dyDescent="0.25">
      <c r="A7" s="674" t="s">
        <v>302</v>
      </c>
      <c r="B7" s="676">
        <v>0.12</v>
      </c>
      <c r="C7" s="676">
        <v>0.12</v>
      </c>
      <c r="D7" s="676">
        <v>0.14000000000000001</v>
      </c>
      <c r="E7" s="676">
        <v>0.16</v>
      </c>
      <c r="F7" s="676">
        <v>0.12</v>
      </c>
      <c r="H7" s="684" t="s">
        <v>306</v>
      </c>
      <c r="I7" s="689">
        <v>39</v>
      </c>
      <c r="J7" s="689">
        <v>6</v>
      </c>
      <c r="K7" s="181">
        <v>8</v>
      </c>
      <c r="L7" s="693"/>
      <c r="M7" s="698">
        <v>4</v>
      </c>
      <c r="N7" s="696">
        <v>2</v>
      </c>
      <c r="O7" s="199">
        <v>6</v>
      </c>
      <c r="P7" s="199">
        <v>3</v>
      </c>
      <c r="Q7" s="1041">
        <v>2015</v>
      </c>
      <c r="R7" s="484"/>
      <c r="U7" s="199">
        <v>7</v>
      </c>
    </row>
    <row r="8" spans="1:21" x14ac:dyDescent="0.25">
      <c r="A8" s="678" t="s">
        <v>450</v>
      </c>
      <c r="B8" s="676">
        <v>0.01</v>
      </c>
      <c r="C8" s="676">
        <v>0.01</v>
      </c>
      <c r="D8" s="676">
        <v>0.01</v>
      </c>
      <c r="E8" s="676">
        <v>0.03</v>
      </c>
      <c r="F8" s="676">
        <v>0.01</v>
      </c>
      <c r="H8" s="1042" t="s">
        <v>17</v>
      </c>
      <c r="I8" s="689">
        <v>26</v>
      </c>
      <c r="J8" s="689">
        <v>3</v>
      </c>
      <c r="K8" s="181">
        <v>1</v>
      </c>
      <c r="L8" s="693"/>
      <c r="M8" s="698">
        <v>5</v>
      </c>
      <c r="N8" s="696">
        <v>3</v>
      </c>
      <c r="O8" s="199">
        <v>4</v>
      </c>
      <c r="P8" s="199">
        <v>2</v>
      </c>
      <c r="Q8" s="1040">
        <v>2005</v>
      </c>
      <c r="R8" s="484"/>
      <c r="U8" s="199">
        <v>4</v>
      </c>
    </row>
    <row r="9" spans="1:21" x14ac:dyDescent="0.25">
      <c r="A9" s="674" t="s">
        <v>223</v>
      </c>
      <c r="B9" s="676">
        <v>0.1</v>
      </c>
      <c r="C9" s="676">
        <v>0.1</v>
      </c>
      <c r="D9" s="676">
        <v>0.11</v>
      </c>
      <c r="E9" s="676">
        <v>0.12</v>
      </c>
      <c r="F9" s="676">
        <v>0.1</v>
      </c>
      <c r="H9" s="684" t="s">
        <v>291</v>
      </c>
      <c r="I9" s="689">
        <v>1</v>
      </c>
      <c r="J9" s="689">
        <v>41</v>
      </c>
      <c r="K9" s="181">
        <v>0</v>
      </c>
      <c r="L9" s="693"/>
      <c r="M9" s="698">
        <v>6</v>
      </c>
      <c r="N9" s="696">
        <v>15</v>
      </c>
      <c r="O9" s="199">
        <v>23</v>
      </c>
      <c r="P9" s="199">
        <v>13</v>
      </c>
      <c r="Q9" s="1041">
        <v>2015</v>
      </c>
      <c r="R9" s="484"/>
      <c r="U9" s="199">
        <v>8</v>
      </c>
    </row>
    <row r="10" spans="1:21" x14ac:dyDescent="0.25">
      <c r="A10" s="678" t="s">
        <v>451</v>
      </c>
      <c r="B10" s="676">
        <v>0.08</v>
      </c>
      <c r="C10" s="676">
        <v>0.09</v>
      </c>
      <c r="D10" s="676">
        <v>0.08</v>
      </c>
      <c r="E10" s="676">
        <v>0.15</v>
      </c>
      <c r="F10" s="676">
        <v>0.09</v>
      </c>
      <c r="H10" s="684" t="s">
        <v>296</v>
      </c>
      <c r="I10" s="689">
        <v>38</v>
      </c>
      <c r="J10" s="689">
        <v>4</v>
      </c>
      <c r="K10" s="181">
        <v>2</v>
      </c>
      <c r="L10" s="693"/>
      <c r="M10" s="698">
        <v>7</v>
      </c>
      <c r="N10" s="696">
        <v>5</v>
      </c>
      <c r="O10" s="199">
        <v>3</v>
      </c>
      <c r="P10" s="199">
        <v>6</v>
      </c>
      <c r="Q10" s="1040">
        <v>2005</v>
      </c>
      <c r="R10" s="484"/>
      <c r="U10" s="199">
        <v>5</v>
      </c>
    </row>
    <row r="11" spans="1:21" x14ac:dyDescent="0.25">
      <c r="A11" s="674" t="s">
        <v>452</v>
      </c>
      <c r="B11" s="676">
        <v>0.08</v>
      </c>
      <c r="C11" s="676">
        <v>0.1</v>
      </c>
      <c r="D11" s="676">
        <v>0.08</v>
      </c>
      <c r="E11" s="676">
        <v>0.15</v>
      </c>
      <c r="F11" s="676">
        <v>0.1</v>
      </c>
      <c r="H11" s="1042" t="s">
        <v>24</v>
      </c>
      <c r="I11" s="689">
        <v>10</v>
      </c>
      <c r="J11" s="689">
        <v>10</v>
      </c>
      <c r="K11" s="181">
        <v>2</v>
      </c>
      <c r="L11" s="693"/>
      <c r="M11" s="698">
        <v>8</v>
      </c>
      <c r="N11" s="696">
        <v>8</v>
      </c>
      <c r="O11" s="199">
        <v>10</v>
      </c>
      <c r="P11" s="199">
        <v>12</v>
      </c>
      <c r="Q11" s="1040"/>
      <c r="R11" s="484"/>
      <c r="U11" s="199">
        <v>6</v>
      </c>
    </row>
    <row r="12" spans="1:21" x14ac:dyDescent="0.25">
      <c r="A12" s="678" t="s">
        <v>453</v>
      </c>
      <c r="B12" s="676">
        <v>0</v>
      </c>
      <c r="C12" s="676">
        <v>0</v>
      </c>
      <c r="D12" s="676">
        <v>0</v>
      </c>
      <c r="E12" s="676">
        <v>0</v>
      </c>
      <c r="F12" s="676">
        <v>0</v>
      </c>
      <c r="H12" s="684" t="s">
        <v>44</v>
      </c>
      <c r="I12" s="689">
        <v>25</v>
      </c>
      <c r="J12" s="689">
        <v>46</v>
      </c>
      <c r="K12" s="181">
        <v>9</v>
      </c>
      <c r="L12" s="693"/>
      <c r="M12" s="698">
        <v>9</v>
      </c>
      <c r="N12" s="696">
        <v>17</v>
      </c>
      <c r="O12" s="199">
        <v>11</v>
      </c>
      <c r="P12" s="199">
        <v>11</v>
      </c>
      <c r="Q12" s="1040">
        <v>2015</v>
      </c>
      <c r="R12" s="484"/>
      <c r="U12" s="199">
        <v>13</v>
      </c>
    </row>
    <row r="13" spans="1:21" x14ac:dyDescent="0.25">
      <c r="A13" s="672" t="s">
        <v>454</v>
      </c>
      <c r="B13" s="676">
        <v>0.05</v>
      </c>
      <c r="C13" s="676">
        <v>0.05</v>
      </c>
      <c r="D13" s="676">
        <v>0.08</v>
      </c>
      <c r="E13" s="676">
        <v>0.06</v>
      </c>
      <c r="F13" s="676">
        <v>0.05</v>
      </c>
      <c r="H13" s="1042" t="s">
        <v>18</v>
      </c>
      <c r="I13" s="689">
        <v>34</v>
      </c>
      <c r="J13" s="689">
        <v>5</v>
      </c>
      <c r="K13" s="181">
        <v>1</v>
      </c>
      <c r="L13" s="693"/>
      <c r="M13" s="698">
        <v>10</v>
      </c>
      <c r="N13" s="696">
        <v>7</v>
      </c>
      <c r="O13" s="199">
        <v>5</v>
      </c>
      <c r="P13" s="199">
        <v>9</v>
      </c>
      <c r="Q13" s="1040">
        <v>2007</v>
      </c>
      <c r="R13" s="484"/>
      <c r="U13" s="199">
        <v>9</v>
      </c>
    </row>
    <row r="14" spans="1:21" x14ac:dyDescent="0.25">
      <c r="A14" s="674" t="s">
        <v>455</v>
      </c>
      <c r="B14" s="676">
        <v>0.17</v>
      </c>
      <c r="C14" s="676">
        <v>0.15</v>
      </c>
      <c r="D14" s="676">
        <v>0.25</v>
      </c>
      <c r="E14" s="676">
        <v>0.1</v>
      </c>
      <c r="F14" s="676">
        <v>0.15</v>
      </c>
      <c r="H14" s="1042" t="s">
        <v>22</v>
      </c>
      <c r="I14" s="689">
        <v>14</v>
      </c>
      <c r="J14" s="689">
        <v>8</v>
      </c>
      <c r="K14" s="181">
        <v>1</v>
      </c>
      <c r="L14" s="693"/>
      <c r="M14" s="698">
        <v>11</v>
      </c>
      <c r="N14" s="696">
        <v>9</v>
      </c>
      <c r="O14" s="199">
        <v>14</v>
      </c>
      <c r="P14" s="199">
        <v>14</v>
      </c>
      <c r="Q14" s="1040" t="s">
        <v>168</v>
      </c>
      <c r="R14" s="484"/>
      <c r="U14" s="199">
        <v>10</v>
      </c>
    </row>
    <row r="15" spans="1:21" x14ac:dyDescent="0.25">
      <c r="A15" s="674" t="s">
        <v>456</v>
      </c>
      <c r="B15" s="676">
        <v>0</v>
      </c>
      <c r="C15" s="676">
        <v>0</v>
      </c>
      <c r="D15" s="676">
        <v>0</v>
      </c>
      <c r="E15" s="676">
        <v>0</v>
      </c>
      <c r="F15" s="676">
        <v>0</v>
      </c>
      <c r="H15" s="1042" t="s">
        <v>23</v>
      </c>
      <c r="I15" s="689">
        <v>42</v>
      </c>
      <c r="J15" s="689">
        <v>26</v>
      </c>
      <c r="K15" s="181">
        <v>3</v>
      </c>
      <c r="L15" s="693"/>
      <c r="M15" s="698">
        <v>12</v>
      </c>
      <c r="N15" s="696">
        <v>10</v>
      </c>
      <c r="O15" s="199">
        <v>9</v>
      </c>
      <c r="P15" s="199">
        <v>4</v>
      </c>
      <c r="Q15" s="1040"/>
      <c r="R15" s="484"/>
      <c r="U15" s="199">
        <v>11</v>
      </c>
    </row>
    <row r="16" spans="1:21" x14ac:dyDescent="0.25">
      <c r="A16" s="679" t="s">
        <v>438</v>
      </c>
      <c r="B16" s="680">
        <f>SUM(B4:B15)</f>
        <v>1</v>
      </c>
      <c r="C16" s="680">
        <f>SUM(C4:C15)</f>
        <v>1</v>
      </c>
      <c r="D16" s="680">
        <f>SUM(D4:D15)</f>
        <v>0.99999999999999989</v>
      </c>
      <c r="E16" s="680">
        <f>SUM(E4:E15)</f>
        <v>1.0000000000000002</v>
      </c>
      <c r="F16" s="680">
        <f>SUM(F4:F15)</f>
        <v>1</v>
      </c>
      <c r="H16" s="684" t="s">
        <v>26</v>
      </c>
      <c r="I16" s="689">
        <v>60</v>
      </c>
      <c r="J16" s="689">
        <v>36</v>
      </c>
      <c r="K16" s="181">
        <v>10</v>
      </c>
      <c r="L16" s="693"/>
      <c r="M16" s="698">
        <v>13</v>
      </c>
      <c r="N16" s="696">
        <v>11</v>
      </c>
      <c r="O16" s="199">
        <v>8</v>
      </c>
      <c r="P16" s="199">
        <v>7</v>
      </c>
      <c r="Q16" s="1040">
        <v>2011</v>
      </c>
      <c r="R16" s="484"/>
      <c r="U16" s="199">
        <v>12</v>
      </c>
    </row>
    <row r="17" spans="1:21" x14ac:dyDescent="0.25">
      <c r="H17" s="684" t="s">
        <v>16</v>
      </c>
      <c r="I17" s="689">
        <v>3</v>
      </c>
      <c r="J17" s="689">
        <v>38</v>
      </c>
      <c r="K17" s="181">
        <v>0</v>
      </c>
      <c r="L17" s="693"/>
      <c r="M17" s="698">
        <v>14</v>
      </c>
      <c r="N17" s="696">
        <v>26</v>
      </c>
      <c r="O17" s="199">
        <v>31</v>
      </c>
      <c r="P17" s="199">
        <v>21</v>
      </c>
      <c r="Q17" s="1041">
        <v>2015</v>
      </c>
      <c r="R17" s="484"/>
      <c r="U17" s="199">
        <v>21</v>
      </c>
    </row>
    <row r="18" spans="1:21" x14ac:dyDescent="0.25">
      <c r="H18" s="684" t="s">
        <v>21</v>
      </c>
      <c r="I18" s="689">
        <v>8</v>
      </c>
      <c r="J18" s="689">
        <v>46</v>
      </c>
      <c r="K18" s="181">
        <v>1</v>
      </c>
      <c r="L18" s="693"/>
      <c r="M18" s="698">
        <v>15</v>
      </c>
      <c r="N18" s="696">
        <v>32</v>
      </c>
      <c r="O18" s="199">
        <v>15</v>
      </c>
      <c r="P18" s="199">
        <v>25</v>
      </c>
      <c r="Q18" s="1040">
        <v>2007</v>
      </c>
      <c r="R18" s="484"/>
      <c r="U18" s="199">
        <v>14</v>
      </c>
    </row>
    <row r="19" spans="1:21" x14ac:dyDescent="0.25">
      <c r="A19" s="860"/>
      <c r="B19" s="861"/>
      <c r="C19" s="861"/>
      <c r="D19" s="861"/>
      <c r="E19" s="861"/>
      <c r="F19" s="861"/>
      <c r="H19" s="1042" t="s">
        <v>42</v>
      </c>
      <c r="I19" s="689">
        <v>40</v>
      </c>
      <c r="J19" s="689">
        <v>46</v>
      </c>
      <c r="K19" s="181">
        <v>3</v>
      </c>
      <c r="L19" s="693"/>
      <c r="M19" s="698">
        <v>16</v>
      </c>
      <c r="N19" s="696">
        <v>23</v>
      </c>
      <c r="O19" s="199">
        <v>12</v>
      </c>
      <c r="P19" s="199">
        <v>5</v>
      </c>
      <c r="Q19" s="1040"/>
      <c r="R19" s="484"/>
      <c r="U19" s="199">
        <v>15</v>
      </c>
    </row>
    <row r="20" spans="1:21" x14ac:dyDescent="0.25">
      <c r="H20" s="1042" t="s">
        <v>32</v>
      </c>
      <c r="I20" s="689">
        <v>22</v>
      </c>
      <c r="J20" s="689">
        <v>23</v>
      </c>
      <c r="K20" s="181">
        <v>2</v>
      </c>
      <c r="L20" s="693"/>
      <c r="M20" s="698">
        <v>17</v>
      </c>
      <c r="N20" s="696">
        <v>14</v>
      </c>
      <c r="O20" s="199">
        <v>16</v>
      </c>
      <c r="P20" s="199">
        <v>20</v>
      </c>
      <c r="Q20" s="1040"/>
      <c r="R20" s="484"/>
      <c r="U20" s="199">
        <v>16</v>
      </c>
    </row>
    <row r="21" spans="1:21" x14ac:dyDescent="0.25">
      <c r="H21" s="684" t="s">
        <v>305</v>
      </c>
      <c r="I21" s="689">
        <v>18</v>
      </c>
      <c r="J21" s="689">
        <v>40</v>
      </c>
      <c r="K21" s="181">
        <v>2</v>
      </c>
      <c r="L21" s="693"/>
      <c r="M21" s="698">
        <v>18</v>
      </c>
      <c r="N21" s="696">
        <v>22</v>
      </c>
      <c r="O21" s="199">
        <v>20</v>
      </c>
      <c r="P21" s="199">
        <v>28</v>
      </c>
      <c r="Q21" s="1040"/>
      <c r="R21" s="484"/>
      <c r="U21" s="199">
        <v>17</v>
      </c>
    </row>
    <row r="22" spans="1:21" x14ac:dyDescent="0.25">
      <c r="H22" s="1042" t="s">
        <v>39</v>
      </c>
      <c r="I22" s="689">
        <v>20</v>
      </c>
      <c r="J22" s="689">
        <v>24</v>
      </c>
      <c r="K22" s="181">
        <v>2</v>
      </c>
      <c r="L22" s="693"/>
      <c r="M22" s="698">
        <v>19</v>
      </c>
      <c r="N22" s="696">
        <v>16</v>
      </c>
      <c r="O22" s="199">
        <v>18</v>
      </c>
      <c r="P22" s="199">
        <v>24</v>
      </c>
      <c r="Q22" s="1040"/>
      <c r="R22" s="484"/>
      <c r="U22" s="199">
        <v>18</v>
      </c>
    </row>
    <row r="23" spans="1:21" x14ac:dyDescent="0.25">
      <c r="H23" s="684" t="s">
        <v>52</v>
      </c>
      <c r="I23" s="689">
        <v>33</v>
      </c>
      <c r="J23" s="689">
        <v>46</v>
      </c>
      <c r="K23" s="181">
        <v>6</v>
      </c>
      <c r="L23" s="693"/>
      <c r="M23" s="698">
        <v>20</v>
      </c>
      <c r="N23" s="696">
        <v>29</v>
      </c>
      <c r="O23" s="199">
        <v>24</v>
      </c>
      <c r="P23" s="199">
        <v>17</v>
      </c>
      <c r="Q23" s="1040">
        <v>2011</v>
      </c>
      <c r="R23" s="484"/>
      <c r="U23" s="199">
        <v>19</v>
      </c>
    </row>
    <row r="24" spans="1:21" x14ac:dyDescent="0.25">
      <c r="H24" s="685" t="s">
        <v>20</v>
      </c>
      <c r="I24" s="689">
        <v>30</v>
      </c>
      <c r="J24" s="689">
        <v>7</v>
      </c>
      <c r="K24" s="181">
        <v>1</v>
      </c>
      <c r="L24" s="693"/>
      <c r="M24" s="698">
        <v>21</v>
      </c>
      <c r="N24" s="696">
        <v>12</v>
      </c>
      <c r="O24" s="199">
        <v>22</v>
      </c>
      <c r="P24" s="199">
        <v>23</v>
      </c>
      <c r="Q24" s="677" t="s">
        <v>168</v>
      </c>
      <c r="R24" s="484"/>
      <c r="U24" s="199">
        <v>20</v>
      </c>
    </row>
    <row r="25" spans="1:21" x14ac:dyDescent="0.25">
      <c r="A25" s="860"/>
      <c r="B25" s="861"/>
      <c r="C25" s="861"/>
      <c r="D25" s="861"/>
      <c r="E25" s="861"/>
      <c r="F25" s="861"/>
      <c r="H25" s="684" t="s">
        <v>13</v>
      </c>
      <c r="I25" s="689">
        <v>9</v>
      </c>
      <c r="J25" s="689">
        <v>1</v>
      </c>
      <c r="K25" s="181">
        <v>1</v>
      </c>
      <c r="L25" s="693"/>
      <c r="M25" s="698">
        <v>22</v>
      </c>
      <c r="N25" s="696">
        <v>13</v>
      </c>
      <c r="O25" s="199">
        <v>36</v>
      </c>
      <c r="P25" s="199">
        <v>31</v>
      </c>
      <c r="Q25" s="863">
        <v>2015</v>
      </c>
      <c r="R25" s="484"/>
      <c r="U25" s="199">
        <v>32</v>
      </c>
    </row>
    <row r="26" spans="1:21" x14ac:dyDescent="0.25">
      <c r="H26" s="685" t="s">
        <v>37</v>
      </c>
      <c r="I26" s="689">
        <v>37</v>
      </c>
      <c r="J26" s="689">
        <v>29</v>
      </c>
      <c r="K26" s="181">
        <v>2</v>
      </c>
      <c r="L26" s="693"/>
      <c r="M26" s="698">
        <v>23</v>
      </c>
      <c r="N26" s="696">
        <v>18</v>
      </c>
      <c r="O26" s="199">
        <v>19</v>
      </c>
      <c r="P26" s="199">
        <v>16</v>
      </c>
      <c r="Q26" s="677"/>
      <c r="R26" s="484"/>
      <c r="U26" s="199">
        <v>22</v>
      </c>
    </row>
    <row r="27" spans="1:21" x14ac:dyDescent="0.25">
      <c r="H27" s="686" t="s">
        <v>47</v>
      </c>
      <c r="I27" s="689">
        <v>24</v>
      </c>
      <c r="J27" s="689">
        <v>46</v>
      </c>
      <c r="K27" s="181">
        <v>4</v>
      </c>
      <c r="L27" s="693"/>
      <c r="M27" s="698">
        <v>24</v>
      </c>
      <c r="N27" s="696">
        <v>36</v>
      </c>
      <c r="O27" s="199">
        <v>32</v>
      </c>
      <c r="P27" s="199">
        <v>18</v>
      </c>
      <c r="Q27" s="1040">
        <v>2013</v>
      </c>
      <c r="R27" s="484"/>
      <c r="U27" s="199">
        <v>23</v>
      </c>
    </row>
    <row r="28" spans="1:21" x14ac:dyDescent="0.25">
      <c r="H28" s="1042" t="s">
        <v>35</v>
      </c>
      <c r="I28" s="689">
        <v>28</v>
      </c>
      <c r="J28" s="689">
        <v>16</v>
      </c>
      <c r="K28" s="181">
        <v>3</v>
      </c>
      <c r="L28" s="693"/>
      <c r="M28" s="698">
        <v>25</v>
      </c>
      <c r="N28" s="696">
        <v>19</v>
      </c>
      <c r="O28" s="199">
        <v>34</v>
      </c>
      <c r="P28" s="199">
        <v>22</v>
      </c>
      <c r="Q28" s="1041">
        <v>2015</v>
      </c>
      <c r="R28" s="484"/>
      <c r="U28" s="199">
        <v>24</v>
      </c>
    </row>
    <row r="29" spans="1:21" x14ac:dyDescent="0.25">
      <c r="H29" s="684" t="s">
        <v>36</v>
      </c>
      <c r="I29" s="689">
        <v>17</v>
      </c>
      <c r="J29" s="689">
        <v>27</v>
      </c>
      <c r="K29" s="181">
        <v>2</v>
      </c>
      <c r="L29" s="693"/>
      <c r="M29" s="698">
        <v>26</v>
      </c>
      <c r="N29" s="696">
        <v>24</v>
      </c>
      <c r="O29" s="199">
        <v>37</v>
      </c>
      <c r="P29" s="199">
        <v>35</v>
      </c>
      <c r="Q29" s="1041">
        <v>2015</v>
      </c>
      <c r="R29" s="484"/>
      <c r="U29" s="199">
        <v>38</v>
      </c>
    </row>
    <row r="30" spans="1:21" x14ac:dyDescent="0.25">
      <c r="H30" s="687" t="s">
        <v>14</v>
      </c>
      <c r="I30" s="689">
        <v>2</v>
      </c>
      <c r="J30" s="689">
        <v>46</v>
      </c>
      <c r="K30" s="181">
        <v>2</v>
      </c>
      <c r="L30" s="693"/>
      <c r="M30" s="698">
        <v>27</v>
      </c>
      <c r="N30" s="696">
        <v>48</v>
      </c>
      <c r="O30" s="199">
        <v>43</v>
      </c>
      <c r="P30" s="199">
        <v>48</v>
      </c>
      <c r="Q30" s="1040">
        <v>2011</v>
      </c>
      <c r="R30" s="484"/>
      <c r="U30" s="199">
        <v>25</v>
      </c>
    </row>
    <row r="31" spans="1:21" x14ac:dyDescent="0.25">
      <c r="A31" s="860"/>
      <c r="B31" s="861"/>
      <c r="C31" s="861"/>
      <c r="D31" s="861"/>
      <c r="E31" s="861"/>
      <c r="F31" s="861"/>
      <c r="H31" s="684" t="s">
        <v>25</v>
      </c>
      <c r="I31" s="689">
        <v>11</v>
      </c>
      <c r="J31" s="689">
        <v>46</v>
      </c>
      <c r="K31" s="181">
        <v>1</v>
      </c>
      <c r="L31" s="693"/>
      <c r="M31" s="698">
        <v>28</v>
      </c>
      <c r="N31" s="696">
        <v>44</v>
      </c>
      <c r="O31" s="199">
        <v>25</v>
      </c>
      <c r="P31" s="199">
        <v>36</v>
      </c>
      <c r="Q31" s="1040">
        <v>2007</v>
      </c>
      <c r="R31" s="484"/>
      <c r="U31" s="199">
        <v>26</v>
      </c>
    </row>
    <row r="32" spans="1:21" x14ac:dyDescent="0.25">
      <c r="H32" s="1042" t="s">
        <v>27</v>
      </c>
      <c r="I32" s="689">
        <v>19</v>
      </c>
      <c r="J32" s="689">
        <v>12</v>
      </c>
      <c r="K32" s="181">
        <v>0</v>
      </c>
      <c r="L32" s="693"/>
      <c r="M32" s="698">
        <v>29</v>
      </c>
      <c r="N32" s="696">
        <v>20</v>
      </c>
      <c r="O32" s="199">
        <v>29</v>
      </c>
      <c r="P32" s="199">
        <v>37</v>
      </c>
      <c r="Q32" s="1040"/>
      <c r="R32" s="484"/>
      <c r="U32" s="199">
        <v>27</v>
      </c>
    </row>
    <row r="33" spans="1:21" x14ac:dyDescent="0.25">
      <c r="A33" s="860"/>
      <c r="B33" s="861"/>
      <c r="C33" s="861"/>
      <c r="D33" s="861"/>
      <c r="E33" s="861"/>
      <c r="F33" s="861"/>
      <c r="H33" s="1042" t="s">
        <v>63</v>
      </c>
      <c r="I33" s="689">
        <v>23</v>
      </c>
      <c r="J33" s="689">
        <v>46</v>
      </c>
      <c r="K33" s="181">
        <v>1</v>
      </c>
      <c r="L33" s="693"/>
      <c r="M33" s="698">
        <v>30</v>
      </c>
      <c r="N33" s="696">
        <v>42</v>
      </c>
      <c r="O33" s="199">
        <v>26</v>
      </c>
      <c r="P33" s="199">
        <v>33</v>
      </c>
      <c r="Q33" s="1040"/>
      <c r="R33" s="484"/>
      <c r="U33" s="199">
        <v>28</v>
      </c>
    </row>
    <row r="34" spans="1:21" x14ac:dyDescent="0.25">
      <c r="H34" s="684" t="s">
        <v>304</v>
      </c>
      <c r="I34" s="689">
        <v>69</v>
      </c>
      <c r="J34" s="689">
        <v>45</v>
      </c>
      <c r="K34" s="181">
        <v>10</v>
      </c>
      <c r="L34" s="693"/>
      <c r="M34" s="698">
        <v>31</v>
      </c>
      <c r="N34" s="696">
        <v>21</v>
      </c>
      <c r="O34" s="199">
        <v>13</v>
      </c>
      <c r="P34" s="199">
        <v>19</v>
      </c>
      <c r="Q34" s="1040">
        <v>2013</v>
      </c>
      <c r="R34" s="484"/>
      <c r="U34" s="199">
        <v>29</v>
      </c>
    </row>
    <row r="35" spans="1:21" x14ac:dyDescent="0.25">
      <c r="H35" s="687" t="s">
        <v>293</v>
      </c>
      <c r="I35" s="689">
        <v>4</v>
      </c>
      <c r="J35" s="689">
        <v>46</v>
      </c>
      <c r="K35" s="181">
        <v>2</v>
      </c>
      <c r="L35" s="693"/>
      <c r="M35" s="698">
        <v>32</v>
      </c>
      <c r="N35" s="696">
        <v>50</v>
      </c>
      <c r="O35" s="199">
        <v>45</v>
      </c>
      <c r="P35" s="199">
        <v>45</v>
      </c>
      <c r="Q35" s="1040">
        <v>2013</v>
      </c>
      <c r="R35" s="484"/>
      <c r="U35" s="199">
        <v>30</v>
      </c>
    </row>
    <row r="36" spans="1:21" x14ac:dyDescent="0.25">
      <c r="H36" s="1042" t="s">
        <v>46</v>
      </c>
      <c r="I36" s="689">
        <v>55</v>
      </c>
      <c r="J36" s="689">
        <v>35</v>
      </c>
      <c r="K36" s="181">
        <v>2</v>
      </c>
      <c r="L36" s="693"/>
      <c r="M36" s="698">
        <v>33</v>
      </c>
      <c r="N36" s="696">
        <v>25</v>
      </c>
      <c r="O36" s="199">
        <v>21</v>
      </c>
      <c r="P36" s="199">
        <v>10</v>
      </c>
      <c r="Q36" s="1040"/>
      <c r="R36" s="484"/>
      <c r="U36" s="199">
        <v>31</v>
      </c>
    </row>
    <row r="37" spans="1:21" x14ac:dyDescent="0.25">
      <c r="H37" s="684" t="s">
        <v>57</v>
      </c>
      <c r="I37" s="689">
        <v>43</v>
      </c>
      <c r="J37" s="689">
        <v>37</v>
      </c>
      <c r="K37" s="181">
        <v>0</v>
      </c>
      <c r="L37" s="693"/>
      <c r="M37" s="698">
        <v>34</v>
      </c>
      <c r="N37" s="696">
        <v>30</v>
      </c>
      <c r="O37" s="199">
        <v>17</v>
      </c>
      <c r="P37" s="199">
        <v>34</v>
      </c>
      <c r="Q37" s="1040">
        <v>2005</v>
      </c>
      <c r="R37" s="484"/>
      <c r="U37" s="199">
        <v>33</v>
      </c>
    </row>
    <row r="38" spans="1:21" x14ac:dyDescent="0.25">
      <c r="A38" s="860"/>
      <c r="B38" s="861"/>
      <c r="C38" s="861"/>
      <c r="D38" s="861"/>
      <c r="E38" s="861"/>
      <c r="F38" s="861"/>
      <c r="H38" s="686" t="s">
        <v>33</v>
      </c>
      <c r="I38" s="689">
        <v>16</v>
      </c>
      <c r="J38" s="689">
        <v>46</v>
      </c>
      <c r="K38" s="181">
        <v>4</v>
      </c>
      <c r="L38" s="693"/>
      <c r="M38" s="698">
        <v>35</v>
      </c>
      <c r="N38" s="696">
        <v>47</v>
      </c>
      <c r="O38" s="199">
        <v>40</v>
      </c>
      <c r="P38" s="199">
        <v>29</v>
      </c>
      <c r="Q38" s="1040">
        <v>2011</v>
      </c>
      <c r="R38" s="484"/>
      <c r="U38" s="199">
        <v>34</v>
      </c>
    </row>
    <row r="39" spans="1:21" x14ac:dyDescent="0.25">
      <c r="A39" s="860"/>
      <c r="B39" s="861"/>
      <c r="C39" s="861"/>
      <c r="D39" s="861"/>
      <c r="E39" s="861"/>
      <c r="F39" s="861"/>
      <c r="H39" s="686" t="s">
        <v>53</v>
      </c>
      <c r="I39" s="689">
        <v>31</v>
      </c>
      <c r="J39" s="689">
        <v>43</v>
      </c>
      <c r="K39" s="181">
        <v>2</v>
      </c>
      <c r="L39" s="693"/>
      <c r="M39" s="698">
        <v>36</v>
      </c>
      <c r="N39" s="696">
        <v>37</v>
      </c>
      <c r="O39" s="199">
        <v>27</v>
      </c>
      <c r="P39" s="199">
        <v>32</v>
      </c>
      <c r="Q39" s="1040"/>
      <c r="R39" s="484"/>
      <c r="U39" s="199">
        <v>35</v>
      </c>
    </row>
    <row r="40" spans="1:21" x14ac:dyDescent="0.25">
      <c r="H40" s="1042" t="s">
        <v>29</v>
      </c>
      <c r="I40" s="689">
        <v>21</v>
      </c>
      <c r="J40" s="689">
        <v>14</v>
      </c>
      <c r="K40" s="181">
        <v>2</v>
      </c>
      <c r="L40" s="693"/>
      <c r="M40" s="698">
        <v>37</v>
      </c>
      <c r="N40" s="696">
        <v>31</v>
      </c>
      <c r="O40" s="199">
        <v>49</v>
      </c>
      <c r="P40" s="199">
        <v>41</v>
      </c>
      <c r="Q40" s="1041">
        <v>2015</v>
      </c>
      <c r="R40" s="484"/>
      <c r="U40" s="199">
        <v>40</v>
      </c>
    </row>
    <row r="41" spans="1:21" x14ac:dyDescent="0.25">
      <c r="H41" s="1042" t="s">
        <v>49</v>
      </c>
      <c r="I41" s="689">
        <v>27</v>
      </c>
      <c r="J41" s="689">
        <v>34</v>
      </c>
      <c r="K41" s="181">
        <v>1</v>
      </c>
      <c r="L41" s="693"/>
      <c r="M41" s="698">
        <v>38</v>
      </c>
      <c r="N41" s="696">
        <v>39</v>
      </c>
      <c r="O41" s="199">
        <v>33</v>
      </c>
      <c r="P41" s="199">
        <v>44</v>
      </c>
      <c r="Q41" s="1040"/>
      <c r="R41" s="484"/>
      <c r="U41" s="199">
        <v>36</v>
      </c>
    </row>
    <row r="42" spans="1:21" x14ac:dyDescent="0.25">
      <c r="H42" s="1042" t="s">
        <v>58</v>
      </c>
      <c r="I42" s="689">
        <v>35</v>
      </c>
      <c r="J42" s="689">
        <v>46</v>
      </c>
      <c r="K42" s="181">
        <v>0</v>
      </c>
      <c r="L42" s="693"/>
      <c r="M42" s="698">
        <v>39</v>
      </c>
      <c r="N42" s="696">
        <v>45</v>
      </c>
      <c r="O42" s="199">
        <v>28</v>
      </c>
      <c r="P42" s="199">
        <v>26</v>
      </c>
      <c r="Q42" s="1040"/>
      <c r="R42" s="484"/>
      <c r="U42" s="199">
        <v>37</v>
      </c>
    </row>
    <row r="43" spans="1:21" x14ac:dyDescent="0.25">
      <c r="H43" s="684" t="s">
        <v>48</v>
      </c>
      <c r="I43" s="689">
        <v>44</v>
      </c>
      <c r="J43" s="689">
        <v>31</v>
      </c>
      <c r="K43" s="181">
        <v>6</v>
      </c>
      <c r="L43" s="693"/>
      <c r="M43" s="698">
        <v>40</v>
      </c>
      <c r="N43" s="696">
        <v>28</v>
      </c>
      <c r="O43" s="199">
        <v>41</v>
      </c>
      <c r="P43" s="199">
        <v>42</v>
      </c>
      <c r="Q43" s="1041">
        <v>2015</v>
      </c>
      <c r="R43" s="484"/>
      <c r="U43" s="199">
        <v>42</v>
      </c>
    </row>
    <row r="44" spans="1:21" x14ac:dyDescent="0.25">
      <c r="H44" s="1042" t="s">
        <v>34</v>
      </c>
      <c r="I44" s="689">
        <v>45</v>
      </c>
      <c r="J44" s="689">
        <v>17</v>
      </c>
      <c r="K44" s="181">
        <v>2</v>
      </c>
      <c r="L44" s="693"/>
      <c r="M44" s="698">
        <v>41</v>
      </c>
      <c r="N44" s="696">
        <v>27</v>
      </c>
      <c r="O44" s="199">
        <v>30</v>
      </c>
      <c r="P44" s="199">
        <v>30</v>
      </c>
      <c r="Q44" s="1040"/>
      <c r="R44" s="484"/>
      <c r="U44" s="199">
        <v>39</v>
      </c>
    </row>
    <row r="45" spans="1:21" x14ac:dyDescent="0.25">
      <c r="H45" s="687" t="s">
        <v>292</v>
      </c>
      <c r="I45" s="689">
        <v>5</v>
      </c>
      <c r="J45" s="689">
        <v>46</v>
      </c>
      <c r="K45" s="181">
        <v>1</v>
      </c>
      <c r="L45" s="693"/>
      <c r="M45" s="698">
        <v>42</v>
      </c>
      <c r="N45" s="696">
        <v>55</v>
      </c>
      <c r="O45" s="199">
        <v>55</v>
      </c>
      <c r="P45" s="199">
        <v>52</v>
      </c>
      <c r="Q45" s="1040">
        <v>2013</v>
      </c>
      <c r="R45" s="484"/>
      <c r="U45" s="199">
        <v>41</v>
      </c>
    </row>
    <row r="46" spans="1:21" x14ac:dyDescent="0.25">
      <c r="H46" s="684" t="s">
        <v>319</v>
      </c>
      <c r="I46" s="689">
        <v>12</v>
      </c>
      <c r="J46" s="689">
        <v>25</v>
      </c>
      <c r="K46" s="181">
        <v>1</v>
      </c>
      <c r="L46" s="693"/>
      <c r="M46" s="698">
        <v>43</v>
      </c>
      <c r="N46" s="696">
        <v>46</v>
      </c>
      <c r="O46" s="199">
        <v>57</v>
      </c>
      <c r="P46" s="199">
        <v>55</v>
      </c>
      <c r="Q46" s="863">
        <v>2015</v>
      </c>
      <c r="R46" s="484"/>
      <c r="U46" s="199">
        <v>50</v>
      </c>
    </row>
    <row r="47" spans="1:21" x14ac:dyDescent="0.25">
      <c r="H47" s="685" t="s">
        <v>43</v>
      </c>
      <c r="I47" s="689">
        <v>52</v>
      </c>
      <c r="J47" s="689">
        <v>21</v>
      </c>
      <c r="K47" s="181">
        <v>0</v>
      </c>
      <c r="L47" s="693"/>
      <c r="M47" s="698">
        <v>44</v>
      </c>
      <c r="N47" s="696">
        <v>35</v>
      </c>
      <c r="O47" s="199">
        <v>38</v>
      </c>
      <c r="P47" s="199">
        <v>38</v>
      </c>
      <c r="Q47" s="677"/>
      <c r="R47" s="484"/>
      <c r="U47" s="199">
        <v>43</v>
      </c>
    </row>
    <row r="48" spans="1:21" x14ac:dyDescent="0.25">
      <c r="H48" s="685" t="s">
        <v>28</v>
      </c>
      <c r="I48" s="689">
        <v>50</v>
      </c>
      <c r="J48" s="689">
        <v>13</v>
      </c>
      <c r="K48" s="181">
        <v>1</v>
      </c>
      <c r="L48" s="693"/>
      <c r="M48" s="698">
        <v>45</v>
      </c>
      <c r="N48" s="696">
        <v>34</v>
      </c>
      <c r="O48" s="199">
        <v>39</v>
      </c>
      <c r="P48" s="199">
        <v>47</v>
      </c>
      <c r="Q48" s="677"/>
      <c r="R48" s="484"/>
      <c r="U48" s="199">
        <v>44</v>
      </c>
    </row>
    <row r="49" spans="1:21" x14ac:dyDescent="0.25">
      <c r="H49" s="685" t="s">
        <v>30</v>
      </c>
      <c r="I49" s="689">
        <v>15</v>
      </c>
      <c r="J49" s="689">
        <v>46</v>
      </c>
      <c r="K49" s="181">
        <v>1</v>
      </c>
      <c r="L49" s="693"/>
      <c r="M49" s="698">
        <v>46</v>
      </c>
      <c r="N49" s="696">
        <v>56</v>
      </c>
      <c r="O49" s="199">
        <v>61</v>
      </c>
      <c r="P49" s="199">
        <v>60</v>
      </c>
      <c r="Q49" s="677" t="s">
        <v>168</v>
      </c>
      <c r="R49" s="484"/>
      <c r="U49" s="199">
        <v>45</v>
      </c>
    </row>
    <row r="50" spans="1:21" x14ac:dyDescent="0.25">
      <c r="H50" s="685" t="s">
        <v>55</v>
      </c>
      <c r="I50" s="689">
        <v>32</v>
      </c>
      <c r="J50" s="689">
        <v>33</v>
      </c>
      <c r="K50" s="181">
        <v>2</v>
      </c>
      <c r="L50" s="693"/>
      <c r="M50" s="698">
        <v>47</v>
      </c>
      <c r="N50" s="696">
        <v>51</v>
      </c>
      <c r="O50" s="199">
        <v>59</v>
      </c>
      <c r="P50" s="199">
        <v>56</v>
      </c>
      <c r="Q50" s="677">
        <v>2011</v>
      </c>
      <c r="R50" s="484"/>
      <c r="U50" s="199">
        <v>46</v>
      </c>
    </row>
    <row r="51" spans="1:21" x14ac:dyDescent="0.25">
      <c r="H51" s="685" t="s">
        <v>40</v>
      </c>
      <c r="I51" s="689">
        <v>67</v>
      </c>
      <c r="J51" s="689">
        <v>19</v>
      </c>
      <c r="K51" s="181">
        <v>1</v>
      </c>
      <c r="L51" s="693"/>
      <c r="M51" s="698">
        <v>48</v>
      </c>
      <c r="N51" s="696">
        <v>33</v>
      </c>
      <c r="O51" s="199">
        <v>35</v>
      </c>
      <c r="P51" s="199">
        <v>27</v>
      </c>
      <c r="Q51" s="677"/>
      <c r="R51" s="484"/>
      <c r="U51" s="199">
        <v>47</v>
      </c>
    </row>
    <row r="52" spans="1:21" x14ac:dyDescent="0.25">
      <c r="H52" s="685" t="s">
        <v>45</v>
      </c>
      <c r="I52" s="689">
        <v>57</v>
      </c>
      <c r="J52" s="689">
        <v>22</v>
      </c>
      <c r="K52" s="181">
        <v>1</v>
      </c>
      <c r="L52" s="693"/>
      <c r="M52" s="698">
        <v>49</v>
      </c>
      <c r="N52" s="696">
        <v>38</v>
      </c>
      <c r="O52" s="199">
        <v>42</v>
      </c>
      <c r="P52" s="199">
        <v>39</v>
      </c>
      <c r="Q52" s="677"/>
      <c r="R52" s="484"/>
      <c r="U52" s="199">
        <v>48</v>
      </c>
    </row>
    <row r="53" spans="1:21" x14ac:dyDescent="0.25">
      <c r="H53" s="685" t="s">
        <v>60</v>
      </c>
      <c r="I53" s="689">
        <v>48</v>
      </c>
      <c r="J53" s="689">
        <v>39</v>
      </c>
      <c r="K53" s="181">
        <v>1</v>
      </c>
      <c r="L53" s="693"/>
      <c r="M53" s="698">
        <v>50</v>
      </c>
      <c r="N53" s="696">
        <v>49</v>
      </c>
      <c r="O53" s="199">
        <v>46</v>
      </c>
      <c r="P53" s="199">
        <v>50</v>
      </c>
      <c r="Q53" s="677"/>
      <c r="R53" s="484"/>
      <c r="U53" s="199">
        <v>49</v>
      </c>
    </row>
    <row r="54" spans="1:21" x14ac:dyDescent="0.25">
      <c r="H54" s="685" t="s">
        <v>31</v>
      </c>
      <c r="I54" s="689">
        <v>53</v>
      </c>
      <c r="J54" s="689">
        <v>15</v>
      </c>
      <c r="K54" s="181">
        <v>0</v>
      </c>
      <c r="L54" s="693"/>
      <c r="M54" s="698">
        <v>51</v>
      </c>
      <c r="N54" s="696">
        <v>41</v>
      </c>
      <c r="O54" s="199">
        <v>50</v>
      </c>
      <c r="P54" s="199">
        <v>49</v>
      </c>
      <c r="Q54" s="677"/>
      <c r="R54" s="484"/>
      <c r="U54" s="199">
        <v>51</v>
      </c>
    </row>
    <row r="55" spans="1:21" x14ac:dyDescent="0.25">
      <c r="H55" s="685" t="s">
        <v>41</v>
      </c>
      <c r="I55" s="689">
        <v>62</v>
      </c>
      <c r="J55" s="689">
        <v>20</v>
      </c>
      <c r="K55" s="181">
        <v>1</v>
      </c>
      <c r="L55" s="693"/>
      <c r="M55" s="698">
        <v>52</v>
      </c>
      <c r="N55" s="696">
        <v>40</v>
      </c>
      <c r="O55" s="199">
        <v>44</v>
      </c>
      <c r="P55" s="199">
        <v>43</v>
      </c>
      <c r="Q55" s="677"/>
      <c r="R55" s="484"/>
      <c r="U55" s="199">
        <v>52</v>
      </c>
    </row>
    <row r="56" spans="1:21" x14ac:dyDescent="0.25">
      <c r="H56" s="685" t="s">
        <v>69</v>
      </c>
      <c r="I56" s="689">
        <v>56</v>
      </c>
      <c r="J56" s="689">
        <v>46</v>
      </c>
      <c r="K56" s="181">
        <v>1</v>
      </c>
      <c r="L56" s="693"/>
      <c r="M56" s="698">
        <v>53</v>
      </c>
      <c r="N56" s="696">
        <v>54</v>
      </c>
      <c r="O56" s="199">
        <v>48</v>
      </c>
      <c r="P56" s="199">
        <v>46</v>
      </c>
      <c r="Q56" s="677"/>
      <c r="R56" s="484"/>
      <c r="U56" s="199">
        <v>53</v>
      </c>
    </row>
    <row r="57" spans="1:21" x14ac:dyDescent="0.25">
      <c r="H57" s="684" t="s">
        <v>50</v>
      </c>
      <c r="I57" s="689">
        <v>29</v>
      </c>
      <c r="J57" s="689">
        <v>46</v>
      </c>
      <c r="K57" s="181">
        <v>1</v>
      </c>
      <c r="L57" s="693"/>
      <c r="M57" s="698">
        <v>54</v>
      </c>
      <c r="N57" s="696">
        <v>65</v>
      </c>
      <c r="O57" s="199">
        <v>68</v>
      </c>
      <c r="P57" s="199">
        <v>67</v>
      </c>
      <c r="Q57" s="677" t="s">
        <v>168</v>
      </c>
      <c r="R57" s="484"/>
      <c r="U57" s="199">
        <v>54</v>
      </c>
    </row>
    <row r="58" spans="1:21" x14ac:dyDescent="0.25">
      <c r="H58" s="685" t="s">
        <v>51</v>
      </c>
      <c r="I58" s="689">
        <v>70</v>
      </c>
      <c r="J58" s="689">
        <v>28</v>
      </c>
      <c r="K58" s="181">
        <v>1</v>
      </c>
      <c r="L58" s="693"/>
      <c r="M58" s="698">
        <v>55</v>
      </c>
      <c r="N58" s="696">
        <v>43</v>
      </c>
      <c r="O58" s="199">
        <v>47</v>
      </c>
      <c r="P58" s="199">
        <v>40</v>
      </c>
      <c r="Q58" s="677"/>
      <c r="R58" s="484"/>
      <c r="U58" s="199">
        <v>55</v>
      </c>
    </row>
    <row r="59" spans="1:21" x14ac:dyDescent="0.25">
      <c r="A59" s="860"/>
      <c r="B59" s="861"/>
      <c r="C59" s="861"/>
      <c r="D59" s="861"/>
      <c r="E59" s="861"/>
      <c r="F59" s="861"/>
      <c r="H59" s="686" t="s">
        <v>61</v>
      </c>
      <c r="I59" s="689">
        <v>41</v>
      </c>
      <c r="J59" s="689">
        <v>46</v>
      </c>
      <c r="K59" s="181">
        <v>1</v>
      </c>
      <c r="L59" s="693"/>
      <c r="M59" s="698">
        <v>56</v>
      </c>
      <c r="N59" s="696">
        <v>64</v>
      </c>
      <c r="O59" s="199">
        <v>65</v>
      </c>
      <c r="P59" s="199">
        <v>53</v>
      </c>
      <c r="Q59" s="677">
        <v>2013</v>
      </c>
      <c r="R59" s="484"/>
      <c r="U59" s="199">
        <v>56</v>
      </c>
    </row>
    <row r="60" spans="1:21" x14ac:dyDescent="0.25">
      <c r="H60" s="685" t="s">
        <v>72</v>
      </c>
      <c r="I60" s="689">
        <v>58</v>
      </c>
      <c r="J60" s="689">
        <v>46</v>
      </c>
      <c r="K60" s="181">
        <v>2</v>
      </c>
      <c r="L60" s="693"/>
      <c r="M60" s="698">
        <v>57</v>
      </c>
      <c r="N60" s="696">
        <v>58</v>
      </c>
      <c r="O60" s="199">
        <v>51</v>
      </c>
      <c r="P60" s="199">
        <v>51</v>
      </c>
      <c r="Q60" s="677"/>
      <c r="R60" s="484"/>
      <c r="U60" s="199">
        <v>57</v>
      </c>
    </row>
    <row r="61" spans="1:21" x14ac:dyDescent="0.25">
      <c r="H61" s="685" t="s">
        <v>38</v>
      </c>
      <c r="I61" s="689">
        <v>47</v>
      </c>
      <c r="J61" s="689">
        <v>18</v>
      </c>
      <c r="K61" s="181">
        <v>1</v>
      </c>
      <c r="L61" s="693"/>
      <c r="M61" s="698">
        <v>58</v>
      </c>
      <c r="N61" s="696">
        <v>52</v>
      </c>
      <c r="O61" s="199">
        <v>66</v>
      </c>
      <c r="P61" s="199">
        <v>57</v>
      </c>
      <c r="Q61" s="677">
        <v>2011</v>
      </c>
      <c r="R61" s="484"/>
      <c r="U61" s="199">
        <v>58</v>
      </c>
    </row>
    <row r="62" spans="1:21" x14ac:dyDescent="0.25">
      <c r="H62" s="685" t="s">
        <v>71</v>
      </c>
      <c r="I62" s="689">
        <v>61</v>
      </c>
      <c r="J62" s="689">
        <v>46</v>
      </c>
      <c r="K62" s="181">
        <v>1</v>
      </c>
      <c r="L62" s="693"/>
      <c r="M62" s="698">
        <v>59</v>
      </c>
      <c r="N62" s="696">
        <v>59</v>
      </c>
      <c r="O62" s="199">
        <v>52</v>
      </c>
      <c r="P62" s="199">
        <v>54</v>
      </c>
      <c r="Q62" s="677"/>
      <c r="R62" s="484"/>
      <c r="U62" s="199">
        <v>59</v>
      </c>
    </row>
    <row r="63" spans="1:21" x14ac:dyDescent="0.25">
      <c r="H63" s="685" t="s">
        <v>65</v>
      </c>
      <c r="I63" s="689">
        <v>49</v>
      </c>
      <c r="J63" s="689">
        <v>46</v>
      </c>
      <c r="K63" s="181">
        <v>1</v>
      </c>
      <c r="L63" s="693"/>
      <c r="M63" s="698">
        <v>60</v>
      </c>
      <c r="N63" s="696">
        <v>63</v>
      </c>
      <c r="O63" s="199">
        <v>54</v>
      </c>
      <c r="P63" s="199">
        <v>65</v>
      </c>
      <c r="Q63" s="677"/>
      <c r="R63" s="484"/>
      <c r="U63" s="199">
        <v>60</v>
      </c>
    </row>
    <row r="64" spans="1:21" x14ac:dyDescent="0.25">
      <c r="H64" s="685" t="s">
        <v>70</v>
      </c>
      <c r="I64" s="689">
        <v>54</v>
      </c>
      <c r="J64" s="689">
        <v>46</v>
      </c>
      <c r="K64" s="181">
        <v>0</v>
      </c>
      <c r="L64" s="693"/>
      <c r="M64" s="698">
        <v>61</v>
      </c>
      <c r="N64" s="696">
        <v>62</v>
      </c>
      <c r="O64" s="199">
        <v>53</v>
      </c>
      <c r="P64" s="199">
        <v>58</v>
      </c>
      <c r="Q64" s="677"/>
      <c r="R64" s="484"/>
      <c r="U64" s="199">
        <v>61</v>
      </c>
    </row>
    <row r="65" spans="1:21" x14ac:dyDescent="0.25">
      <c r="H65" s="685" t="s">
        <v>54</v>
      </c>
      <c r="I65" s="689">
        <v>59</v>
      </c>
      <c r="J65" s="689">
        <v>30</v>
      </c>
      <c r="K65" s="181">
        <v>0</v>
      </c>
      <c r="L65" s="693"/>
      <c r="M65" s="698">
        <v>62</v>
      </c>
      <c r="N65" s="696">
        <v>53</v>
      </c>
      <c r="O65" s="199">
        <v>56</v>
      </c>
      <c r="P65" s="199">
        <v>61</v>
      </c>
      <c r="Q65" s="677"/>
      <c r="R65" s="484"/>
      <c r="U65" s="199">
        <v>62</v>
      </c>
    </row>
    <row r="66" spans="1:21" x14ac:dyDescent="0.25">
      <c r="H66" s="685" t="s">
        <v>59</v>
      </c>
      <c r="I66" s="689">
        <v>36</v>
      </c>
      <c r="J66" s="689">
        <v>46</v>
      </c>
      <c r="K66" s="181">
        <v>0</v>
      </c>
      <c r="L66" s="693"/>
      <c r="M66" s="698">
        <v>63</v>
      </c>
      <c r="N66" s="696">
        <v>68</v>
      </c>
      <c r="O66" s="199">
        <v>69</v>
      </c>
      <c r="P66" s="199">
        <v>69</v>
      </c>
      <c r="Q66" s="677">
        <v>2009</v>
      </c>
      <c r="R66" s="484"/>
      <c r="U66" s="199">
        <v>63</v>
      </c>
    </row>
    <row r="67" spans="1:21" x14ac:dyDescent="0.25">
      <c r="H67" s="685" t="s">
        <v>56</v>
      </c>
      <c r="I67" s="689">
        <v>46</v>
      </c>
      <c r="J67" s="689">
        <v>32</v>
      </c>
      <c r="K67" s="181">
        <v>0</v>
      </c>
      <c r="L67" s="693"/>
      <c r="M67" s="698">
        <v>64</v>
      </c>
      <c r="N67" s="696">
        <v>60</v>
      </c>
      <c r="O67" s="199">
        <v>67</v>
      </c>
      <c r="P67" s="199">
        <v>66</v>
      </c>
      <c r="Q67" s="677">
        <v>2009</v>
      </c>
      <c r="R67" s="484"/>
      <c r="U67" s="199">
        <v>64</v>
      </c>
    </row>
    <row r="68" spans="1:21" x14ac:dyDescent="0.25">
      <c r="H68" s="685" t="s">
        <v>62</v>
      </c>
      <c r="I68" s="689">
        <v>64</v>
      </c>
      <c r="J68" s="689">
        <v>42</v>
      </c>
      <c r="K68" s="181">
        <v>0</v>
      </c>
      <c r="L68" s="693"/>
      <c r="M68" s="698">
        <v>65</v>
      </c>
      <c r="N68" s="696">
        <v>57</v>
      </c>
      <c r="O68" s="199">
        <v>58</v>
      </c>
      <c r="P68" s="199">
        <v>59</v>
      </c>
      <c r="Q68" s="677"/>
      <c r="R68" s="484"/>
      <c r="U68" s="199">
        <v>65</v>
      </c>
    </row>
    <row r="69" spans="1:21" x14ac:dyDescent="0.25">
      <c r="H69" s="685" t="s">
        <v>68</v>
      </c>
      <c r="I69" s="689">
        <v>63</v>
      </c>
      <c r="J69" s="689">
        <v>46</v>
      </c>
      <c r="K69" s="181">
        <v>0</v>
      </c>
      <c r="L69" s="693"/>
      <c r="M69" s="698">
        <v>66</v>
      </c>
      <c r="N69" s="696">
        <v>67</v>
      </c>
      <c r="O69" s="199">
        <v>63</v>
      </c>
      <c r="P69" s="199">
        <v>64</v>
      </c>
      <c r="Q69" s="677"/>
      <c r="R69" s="484"/>
      <c r="U69" s="199">
        <v>66</v>
      </c>
    </row>
    <row r="70" spans="1:21" x14ac:dyDescent="0.25">
      <c r="A70" s="860"/>
      <c r="B70" s="861"/>
      <c r="C70" s="861"/>
      <c r="D70" s="861"/>
      <c r="E70" s="861"/>
      <c r="F70" s="861"/>
      <c r="H70" s="685" t="s">
        <v>64</v>
      </c>
      <c r="I70" s="689">
        <v>71</v>
      </c>
      <c r="J70" s="689">
        <v>44</v>
      </c>
      <c r="K70" s="181">
        <v>0</v>
      </c>
      <c r="L70" s="693"/>
      <c r="M70" s="698">
        <v>67</v>
      </c>
      <c r="N70" s="696">
        <v>61</v>
      </c>
      <c r="O70" s="199">
        <v>62</v>
      </c>
      <c r="P70" s="199">
        <v>62</v>
      </c>
      <c r="Q70" s="677"/>
      <c r="R70" s="484"/>
      <c r="U70" s="199">
        <v>67</v>
      </c>
    </row>
    <row r="71" spans="1:21" x14ac:dyDescent="0.25">
      <c r="H71" s="685" t="s">
        <v>73</v>
      </c>
      <c r="I71" s="689">
        <v>65</v>
      </c>
      <c r="J71" s="689">
        <v>46</v>
      </c>
      <c r="K71" s="181">
        <v>0</v>
      </c>
      <c r="L71" s="693"/>
      <c r="M71" s="698">
        <v>68</v>
      </c>
      <c r="N71" s="696">
        <v>66</v>
      </c>
      <c r="O71" s="199">
        <v>64</v>
      </c>
      <c r="P71" s="199">
        <v>63</v>
      </c>
      <c r="Q71" s="677" t="s">
        <v>168</v>
      </c>
      <c r="R71" s="484"/>
      <c r="U71" s="199">
        <v>68</v>
      </c>
    </row>
    <row r="72" spans="1:21" x14ac:dyDescent="0.25">
      <c r="H72" s="684" t="s">
        <v>74</v>
      </c>
      <c r="I72" s="689">
        <v>66</v>
      </c>
      <c r="J72" s="689">
        <v>46</v>
      </c>
      <c r="K72" s="181">
        <v>0</v>
      </c>
      <c r="L72" s="693"/>
      <c r="M72" s="698">
        <v>69</v>
      </c>
      <c r="N72" s="696">
        <v>69</v>
      </c>
      <c r="O72" s="199">
        <v>60</v>
      </c>
      <c r="P72" s="199">
        <v>68</v>
      </c>
      <c r="Q72" s="677">
        <v>2007</v>
      </c>
      <c r="R72" s="484"/>
      <c r="U72" s="199">
        <v>69</v>
      </c>
    </row>
    <row r="73" spans="1:21" x14ac:dyDescent="0.25">
      <c r="H73" s="685" t="s">
        <v>67</v>
      </c>
      <c r="I73" s="689">
        <v>51</v>
      </c>
      <c r="J73" s="689">
        <v>46</v>
      </c>
      <c r="K73" s="181">
        <v>2</v>
      </c>
      <c r="L73" s="693"/>
      <c r="M73" s="698">
        <v>70</v>
      </c>
      <c r="N73" s="696">
        <v>71</v>
      </c>
      <c r="O73" s="199">
        <v>71</v>
      </c>
      <c r="P73" s="199">
        <v>71</v>
      </c>
      <c r="Q73" s="677">
        <v>2013</v>
      </c>
      <c r="R73" s="484"/>
      <c r="U73" s="199">
        <v>70</v>
      </c>
    </row>
    <row r="74" spans="1:21" ht="15.75" thickBot="1" x14ac:dyDescent="0.3">
      <c r="A74" s="860"/>
      <c r="B74" s="861"/>
      <c r="C74" s="861"/>
      <c r="D74" s="861"/>
      <c r="E74" s="861"/>
      <c r="F74" s="861"/>
      <c r="H74" s="685" t="s">
        <v>66</v>
      </c>
      <c r="I74" s="690">
        <v>68</v>
      </c>
      <c r="J74" s="690">
        <v>46</v>
      </c>
      <c r="K74" s="202">
        <v>0</v>
      </c>
      <c r="L74" s="694"/>
      <c r="M74" s="698">
        <v>71</v>
      </c>
      <c r="N74" s="696">
        <v>70</v>
      </c>
      <c r="O74" s="199">
        <v>70</v>
      </c>
      <c r="P74" s="199">
        <v>70</v>
      </c>
      <c r="Q74" s="677"/>
      <c r="R74" s="484"/>
      <c r="U74" s="199">
        <v>71</v>
      </c>
    </row>
    <row r="82" spans="8:21" ht="45" x14ac:dyDescent="0.25">
      <c r="H82" s="674" t="s">
        <v>8</v>
      </c>
      <c r="I82" s="699" t="s">
        <v>457</v>
      </c>
      <c r="J82" s="699" t="s">
        <v>458</v>
      </c>
      <c r="K82" s="1043" t="s">
        <v>583</v>
      </c>
      <c r="L82" s="691"/>
      <c r="M82" s="1044" t="s">
        <v>488</v>
      </c>
      <c r="N82" s="1047" t="s">
        <v>447</v>
      </c>
      <c r="O82" s="699" t="s">
        <v>429</v>
      </c>
      <c r="P82" s="699" t="s">
        <v>430</v>
      </c>
      <c r="Q82" s="675" t="s">
        <v>459</v>
      </c>
      <c r="R82" s="675"/>
      <c r="U82" s="862"/>
    </row>
    <row r="83" spans="8:21" x14ac:dyDescent="0.25">
      <c r="H83" s="1042" t="s">
        <v>47</v>
      </c>
      <c r="I83" s="689">
        <v>24</v>
      </c>
      <c r="J83" s="689">
        <v>46</v>
      </c>
      <c r="K83" s="181">
        <v>4</v>
      </c>
      <c r="L83" s="693"/>
      <c r="M83" s="698">
        <v>24</v>
      </c>
      <c r="N83" s="696">
        <v>36</v>
      </c>
      <c r="O83" s="199">
        <v>32</v>
      </c>
      <c r="P83" s="199">
        <v>18</v>
      </c>
      <c r="Q83" s="1040">
        <v>2013</v>
      </c>
      <c r="R83" s="484"/>
      <c r="U83" s="199"/>
    </row>
    <row r="84" spans="8:21" x14ac:dyDescent="0.25">
      <c r="H84" s="684" t="s">
        <v>14</v>
      </c>
      <c r="I84" s="689">
        <v>2</v>
      </c>
      <c r="J84" s="689">
        <v>46</v>
      </c>
      <c r="K84" s="181">
        <v>2</v>
      </c>
      <c r="L84" s="693"/>
      <c r="M84" s="698">
        <v>27</v>
      </c>
      <c r="N84" s="696">
        <v>48</v>
      </c>
      <c r="O84" s="199">
        <v>43</v>
      </c>
      <c r="P84" s="199">
        <v>48</v>
      </c>
      <c r="Q84" s="1040">
        <v>2011</v>
      </c>
      <c r="R84" s="484"/>
      <c r="U84" s="199"/>
    </row>
    <row r="85" spans="8:21" x14ac:dyDescent="0.25">
      <c r="H85" s="684" t="s">
        <v>293</v>
      </c>
      <c r="I85" s="689">
        <v>4</v>
      </c>
      <c r="J85" s="689">
        <v>46</v>
      </c>
      <c r="K85" s="181">
        <v>2</v>
      </c>
      <c r="L85" s="693"/>
      <c r="M85" s="698">
        <v>32</v>
      </c>
      <c r="N85" s="696">
        <v>50</v>
      </c>
      <c r="O85" s="199">
        <v>45</v>
      </c>
      <c r="P85" s="199">
        <v>45</v>
      </c>
      <c r="Q85" s="1040">
        <v>2013</v>
      </c>
      <c r="R85" s="484"/>
      <c r="U85" s="199"/>
    </row>
    <row r="86" spans="8:21" x14ac:dyDescent="0.25">
      <c r="H86" s="1042" t="s">
        <v>33</v>
      </c>
      <c r="I86" s="689">
        <v>16</v>
      </c>
      <c r="J86" s="689">
        <v>46</v>
      </c>
      <c r="K86" s="181">
        <v>4</v>
      </c>
      <c r="L86" s="693"/>
      <c r="M86" s="698">
        <v>35</v>
      </c>
      <c r="N86" s="696">
        <v>47</v>
      </c>
      <c r="O86" s="199">
        <v>40</v>
      </c>
      <c r="P86" s="199">
        <v>29</v>
      </c>
      <c r="Q86" s="1040">
        <v>2011</v>
      </c>
      <c r="R86" s="484"/>
      <c r="U86" s="199"/>
    </row>
    <row r="87" spans="8:21" x14ac:dyDescent="0.25">
      <c r="H87" s="1042" t="s">
        <v>53</v>
      </c>
      <c r="I87" s="689">
        <v>31</v>
      </c>
      <c r="J87" s="689">
        <v>43</v>
      </c>
      <c r="K87" s="181">
        <v>2</v>
      </c>
      <c r="L87" s="693"/>
      <c r="M87" s="698">
        <v>36</v>
      </c>
      <c r="N87" s="696">
        <v>37</v>
      </c>
      <c r="O87" s="199">
        <v>27</v>
      </c>
      <c r="P87" s="199">
        <v>32</v>
      </c>
      <c r="Q87" s="1040"/>
      <c r="R87" s="484"/>
      <c r="U87" s="199"/>
    </row>
    <row r="88" spans="8:21" x14ac:dyDescent="0.25">
      <c r="H88" s="684" t="s">
        <v>292</v>
      </c>
      <c r="I88" s="689">
        <v>5</v>
      </c>
      <c r="J88" s="689">
        <v>46</v>
      </c>
      <c r="K88" s="181">
        <v>1</v>
      </c>
      <c r="L88" s="693"/>
      <c r="M88" s="698">
        <v>42</v>
      </c>
      <c r="N88" s="696">
        <v>55</v>
      </c>
      <c r="O88" s="199">
        <v>55</v>
      </c>
      <c r="P88" s="199">
        <v>52</v>
      </c>
      <c r="Q88" s="1040">
        <v>2013</v>
      </c>
      <c r="R88" s="484"/>
      <c r="U88" s="199"/>
    </row>
    <row r="89" spans="8:21" x14ac:dyDescent="0.25">
      <c r="H89" s="687"/>
      <c r="I89" s="689"/>
      <c r="J89" s="689"/>
      <c r="K89" s="1039"/>
      <c r="L89" s="693"/>
      <c r="M89" s="698"/>
      <c r="N89" s="696"/>
      <c r="O89" s="199"/>
      <c r="P89" s="199"/>
      <c r="Q89" s="677"/>
      <c r="R89" s="484"/>
      <c r="U89" s="199"/>
    </row>
    <row r="90" spans="8:21" x14ac:dyDescent="0.25">
      <c r="H90" s="684"/>
      <c r="I90" s="689"/>
      <c r="J90" s="689"/>
      <c r="K90" s="1039"/>
      <c r="L90" s="693"/>
      <c r="M90" s="698"/>
      <c r="N90" s="696"/>
      <c r="O90" s="199"/>
      <c r="P90" s="199"/>
      <c r="Q90" s="677"/>
      <c r="R90" s="484"/>
      <c r="U90" s="199"/>
    </row>
    <row r="91" spans="8:21" x14ac:dyDescent="0.25">
      <c r="H91" s="685"/>
      <c r="I91" s="689"/>
      <c r="J91" s="689"/>
      <c r="K91" s="1039"/>
      <c r="L91" s="693"/>
      <c r="M91" s="698"/>
      <c r="N91" s="696"/>
      <c r="O91" s="199"/>
      <c r="P91" s="199"/>
      <c r="Q91" s="677"/>
      <c r="R91" s="484"/>
      <c r="U91" s="199"/>
    </row>
  </sheetData>
  <sortState ref="A2:V72">
    <sortCondition ref="M2:M72"/>
  </sortState>
  <conditionalFormatting sqref="R4:R74">
    <cfRule type="colorScale" priority="22">
      <colorScale>
        <cfvo type="min"/>
        <cfvo type="percentile" val="50"/>
        <cfvo type="max"/>
        <color rgb="FFF8696B"/>
        <color rgb="FFFFEB84"/>
        <color rgb="FF63BE7B"/>
      </colorScale>
    </cfRule>
  </conditionalFormatting>
  <conditionalFormatting sqref="I4:I74">
    <cfRule type="colorScale" priority="21">
      <colorScale>
        <cfvo type="min"/>
        <cfvo type="percentile" val="50"/>
        <cfvo type="max"/>
        <color rgb="FF63BE7B"/>
        <color rgb="FFFFEB84"/>
        <color rgb="FFF8696B"/>
      </colorScale>
    </cfRule>
  </conditionalFormatting>
  <conditionalFormatting sqref="J4:J74 L4:L74">
    <cfRule type="colorScale" priority="19">
      <colorScale>
        <cfvo type="min"/>
        <cfvo type="percentile" val="50"/>
        <cfvo type="max"/>
        <color rgb="FF63BE7B"/>
        <color rgb="FFFFEB84"/>
        <color rgb="FFF8696B"/>
      </colorScale>
    </cfRule>
  </conditionalFormatting>
  <conditionalFormatting sqref="I89:I91">
    <cfRule type="colorScale" priority="16">
      <colorScale>
        <cfvo type="min"/>
        <cfvo type="percentile" val="50"/>
        <cfvo type="max"/>
        <color rgb="FF63BE7B"/>
        <color rgb="FFFFEB84"/>
        <color rgb="FFF8696B"/>
      </colorScale>
    </cfRule>
  </conditionalFormatting>
  <conditionalFormatting sqref="J89:L91">
    <cfRule type="colorScale" priority="15">
      <colorScale>
        <cfvo type="min"/>
        <cfvo type="percentile" val="50"/>
        <cfvo type="max"/>
        <color rgb="FF63BE7B"/>
        <color rgb="FFFFEB84"/>
        <color rgb="FFF8696B"/>
      </colorScale>
    </cfRule>
  </conditionalFormatting>
  <conditionalFormatting sqref="K4:K74">
    <cfRule type="cellIs" dxfId="1" priority="11" operator="equal">
      <formula>0</formula>
    </cfRule>
    <cfRule type="colorScale" priority="12">
      <colorScale>
        <cfvo type="min"/>
        <cfvo type="percentile" val="40"/>
        <cfvo type="max"/>
        <color rgb="FFFA9C9E"/>
        <color rgb="FFFFF2B3"/>
        <color rgb="FF9BD5AA"/>
      </colorScale>
    </cfRule>
  </conditionalFormatting>
  <conditionalFormatting sqref="M4:P74 U4:U74">
    <cfRule type="colorScale" priority="103">
      <colorScale>
        <cfvo type="min"/>
        <cfvo type="percentile" val="50"/>
        <cfvo type="max"/>
        <color rgb="FF63BE7B"/>
        <color rgb="FFFFEB84"/>
        <color rgb="FFF8696B"/>
      </colorScale>
    </cfRule>
  </conditionalFormatting>
  <conditionalFormatting sqref="M89:P91 U83:U91">
    <cfRule type="colorScale" priority="105">
      <colorScale>
        <cfvo type="min"/>
        <cfvo type="percentile" val="50"/>
        <cfvo type="max"/>
        <color rgb="FF63BE7B"/>
        <color rgb="FFFFEB84"/>
        <color rgb="FFF8696B"/>
      </colorScale>
    </cfRule>
  </conditionalFormatting>
  <conditionalFormatting sqref="R83:R91">
    <cfRule type="colorScale" priority="153">
      <colorScale>
        <cfvo type="min"/>
        <cfvo type="percentile" val="50"/>
        <cfvo type="max"/>
        <color rgb="FFF8696B"/>
        <color rgb="FFFFEB84"/>
        <color rgb="FF63BE7B"/>
      </colorScale>
    </cfRule>
  </conditionalFormatting>
  <conditionalFormatting sqref="I83:I88">
    <cfRule type="colorScale" priority="155">
      <colorScale>
        <cfvo type="min"/>
        <cfvo type="percentile" val="50"/>
        <cfvo type="max"/>
        <color rgb="FF63BE7B"/>
        <color rgb="FFFFEB84"/>
        <color rgb="FFF8696B"/>
      </colorScale>
    </cfRule>
  </conditionalFormatting>
  <conditionalFormatting sqref="J83:J88 L83:L88">
    <cfRule type="colorScale" priority="157">
      <colorScale>
        <cfvo type="min"/>
        <cfvo type="percentile" val="50"/>
        <cfvo type="max"/>
        <color rgb="FF63BE7B"/>
        <color rgb="FFFFEB84"/>
        <color rgb="FFF8696B"/>
      </colorScale>
    </cfRule>
  </conditionalFormatting>
  <conditionalFormatting sqref="K83:K88">
    <cfRule type="cellIs" dxfId="0" priority="161" operator="equal">
      <formula>0</formula>
    </cfRule>
    <cfRule type="colorScale" priority="162">
      <colorScale>
        <cfvo type="min"/>
        <cfvo type="percentile" val="40"/>
        <cfvo type="max"/>
        <color rgb="FFFA9C9E"/>
        <color rgb="FFFFF2B3"/>
        <color rgb="FF9BD5AA"/>
      </colorScale>
    </cfRule>
  </conditionalFormatting>
  <conditionalFormatting sqref="M83:P88">
    <cfRule type="colorScale" priority="165">
      <colorScale>
        <cfvo type="min"/>
        <cfvo type="percentile" val="50"/>
        <cfvo type="max"/>
        <color rgb="FF63BE7B"/>
        <color rgb="FFFFEB84"/>
        <color rgb="FFF8696B"/>
      </colorScale>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8"/>
  <sheetViews>
    <sheetView zoomScale="70" zoomScaleNormal="70" workbookViewId="0">
      <pane xSplit="1" ySplit="5" topLeftCell="B6" activePane="bottomRight" state="frozen"/>
      <selection activeCell="N7" sqref="N7"/>
      <selection pane="topRight" activeCell="N7" sqref="N7"/>
      <selection pane="bottomLeft" activeCell="N7" sqref="N7"/>
      <selection pane="bottomRight" activeCell="P26" sqref="P26"/>
    </sheetView>
  </sheetViews>
  <sheetFormatPr defaultColWidth="8.85546875" defaultRowHeight="18.75" x14ac:dyDescent="0.3"/>
  <cols>
    <col min="1" max="1" width="31.28515625" style="1" customWidth="1"/>
    <col min="2" max="2" width="10.140625" style="44" customWidth="1"/>
    <col min="3" max="3" width="9.85546875" style="44" bestFit="1" customWidth="1"/>
    <col min="4" max="4" width="8.5703125" style="44" bestFit="1" customWidth="1"/>
    <col min="5" max="5" width="11.85546875" style="45" bestFit="1" customWidth="1"/>
    <col min="6" max="6" width="2.7109375" style="46" customWidth="1"/>
    <col min="7" max="9" width="8.28515625" style="44" customWidth="1"/>
    <col min="10" max="10" width="10.5703125" style="45" bestFit="1" customWidth="1"/>
    <col min="11" max="11" width="2.42578125" style="1" customWidth="1"/>
    <col min="12" max="12" width="13.7109375" style="45" customWidth="1"/>
    <col min="13" max="13" width="11.7109375" style="1" bestFit="1" customWidth="1"/>
    <col min="14" max="14" width="14.85546875" style="7" bestFit="1" customWidth="1"/>
    <col min="15" max="15" width="18.28515625" style="1" customWidth="1"/>
    <col min="16" max="16" width="30.28515625" style="1" customWidth="1"/>
    <col min="17" max="17" width="9.28515625" style="1" customWidth="1"/>
    <col min="18" max="19" width="8.85546875" style="1"/>
    <col min="20" max="20" width="13.7109375" style="1" customWidth="1"/>
    <col min="21" max="16384" width="8.85546875" style="1"/>
  </cols>
  <sheetData>
    <row r="1" spans="1:20" ht="21" x14ac:dyDescent="0.35">
      <c r="A1" s="737" t="s">
        <v>527</v>
      </c>
    </row>
    <row r="2" spans="1:20" x14ac:dyDescent="0.3">
      <c r="K2" s="47"/>
      <c r="L2" s="48"/>
      <c r="M2" s="918" t="s">
        <v>526</v>
      </c>
      <c r="N2" s="919"/>
      <c r="O2" s="49" t="s">
        <v>78</v>
      </c>
    </row>
    <row r="3" spans="1:20" ht="19.5" x14ac:dyDescent="0.3">
      <c r="A3" s="47"/>
      <c r="B3" s="920" t="s">
        <v>79</v>
      </c>
      <c r="C3" s="50"/>
      <c r="D3" s="50"/>
      <c r="E3" s="51"/>
      <c r="F3" s="52"/>
      <c r="G3" s="921" t="s">
        <v>80</v>
      </c>
      <c r="H3" s="50"/>
      <c r="I3" s="50"/>
      <c r="J3" s="51"/>
      <c r="K3" s="53"/>
      <c r="L3" s="58" t="s">
        <v>81</v>
      </c>
      <c r="M3" s="915" t="s">
        <v>5</v>
      </c>
      <c r="N3" s="916" t="s">
        <v>525</v>
      </c>
      <c r="O3" s="49" t="s">
        <v>82</v>
      </c>
    </row>
    <row r="4" spans="1:20" x14ac:dyDescent="0.3">
      <c r="A4" s="47"/>
      <c r="B4" s="54" t="s">
        <v>83</v>
      </c>
      <c r="C4" s="55"/>
      <c r="D4" s="55"/>
      <c r="E4" s="56"/>
      <c r="F4" s="52"/>
      <c r="G4" s="55" t="s">
        <v>83</v>
      </c>
      <c r="H4" s="55"/>
      <c r="I4" s="55"/>
      <c r="J4" s="56"/>
      <c r="K4" s="57"/>
      <c r="L4" s="58" t="s">
        <v>84</v>
      </c>
      <c r="M4" s="826" t="s">
        <v>8</v>
      </c>
      <c r="N4" s="916" t="s">
        <v>122</v>
      </c>
      <c r="O4" s="49" t="s">
        <v>85</v>
      </c>
    </row>
    <row r="5" spans="1:20" ht="19.5" thickBot="1" x14ac:dyDescent="0.35">
      <c r="A5" s="59"/>
      <c r="B5" s="60" t="s">
        <v>86</v>
      </c>
      <c r="C5" s="61" t="s">
        <v>87</v>
      </c>
      <c r="D5" s="61" t="s">
        <v>88</v>
      </c>
      <c r="E5" s="63" t="s">
        <v>81</v>
      </c>
      <c r="F5" s="62"/>
      <c r="G5" s="61" t="s">
        <v>86</v>
      </c>
      <c r="H5" s="61" t="s">
        <v>87</v>
      </c>
      <c r="I5" s="61" t="s">
        <v>88</v>
      </c>
      <c r="J5" s="63" t="s">
        <v>81</v>
      </c>
      <c r="K5" s="64"/>
      <c r="L5" s="65" t="s">
        <v>89</v>
      </c>
      <c r="M5" s="352" t="s">
        <v>7</v>
      </c>
      <c r="N5" s="917" t="s">
        <v>7</v>
      </c>
      <c r="O5" s="66" t="s">
        <v>90</v>
      </c>
      <c r="P5" s="616" t="s">
        <v>91</v>
      </c>
    </row>
    <row r="6" spans="1:20" ht="19.5" thickBot="1" x14ac:dyDescent="0.35">
      <c r="A6" s="99" t="s">
        <v>528</v>
      </c>
      <c r="B6" s="922"/>
      <c r="C6" s="923"/>
      <c r="D6" s="923"/>
      <c r="E6" s="584"/>
      <c r="F6" s="52"/>
      <c r="G6" s="923"/>
      <c r="H6" s="923"/>
      <c r="I6" s="923"/>
      <c r="J6" s="924"/>
      <c r="K6" s="57"/>
      <c r="L6" s="58"/>
      <c r="M6" s="925"/>
      <c r="N6" s="916"/>
      <c r="O6" s="66"/>
      <c r="P6" s="616"/>
    </row>
    <row r="7" spans="1:20" x14ac:dyDescent="0.3">
      <c r="A7" s="926" t="s">
        <v>14</v>
      </c>
      <c r="B7" s="67">
        <v>11237.024857116938</v>
      </c>
      <c r="C7" s="68">
        <v>25463.841966796699</v>
      </c>
      <c r="D7" s="68">
        <v>2495.8514016148056</v>
      </c>
      <c r="E7" s="69">
        <v>39196.718225528442</v>
      </c>
      <c r="F7" s="70"/>
      <c r="G7" s="68">
        <v>6.3299695200000006E-2</v>
      </c>
      <c r="H7" s="68">
        <v>2.9389999999999999E-2</v>
      </c>
      <c r="I7" s="68">
        <v>0</v>
      </c>
      <c r="J7" s="69">
        <v>9.2689695199999991E-2</v>
      </c>
      <c r="K7" s="71"/>
      <c r="L7" s="72">
        <f t="shared" ref="L7:L38" si="0">SUM(J7,E7)</f>
        <v>39196.810915223643</v>
      </c>
      <c r="M7" s="908">
        <v>48</v>
      </c>
      <c r="N7" s="912">
        <v>7</v>
      </c>
      <c r="O7" s="73"/>
    </row>
    <row r="8" spans="1:20" x14ac:dyDescent="0.3">
      <c r="A8" s="927" t="s">
        <v>291</v>
      </c>
      <c r="B8" s="74">
        <v>10147.740179624421</v>
      </c>
      <c r="C8" s="75">
        <v>10554.406695092081</v>
      </c>
      <c r="D8" s="75">
        <v>3791.4242946566274</v>
      </c>
      <c r="E8" s="76">
        <v>24493.571169373128</v>
      </c>
      <c r="F8" s="77"/>
      <c r="G8" s="75">
        <v>0.44420954680000002</v>
      </c>
      <c r="H8" s="75">
        <v>2.5615303735000001</v>
      </c>
      <c r="I8" s="75">
        <v>0</v>
      </c>
      <c r="J8" s="76">
        <v>3.0057399202999999</v>
      </c>
      <c r="K8" s="78"/>
      <c r="L8" s="79">
        <f t="shared" si="0"/>
        <v>24496.576909293428</v>
      </c>
      <c r="M8" s="909">
        <v>13</v>
      </c>
      <c r="N8" s="913">
        <v>3</v>
      </c>
      <c r="O8" s="80"/>
    </row>
    <row r="9" spans="1:20" x14ac:dyDescent="0.3">
      <c r="A9" s="927" t="s">
        <v>25</v>
      </c>
      <c r="B9" s="74">
        <v>446.34536877438086</v>
      </c>
      <c r="C9" s="75">
        <v>8222.7982400435449</v>
      </c>
      <c r="D9" s="75">
        <v>2211.7989657987846</v>
      </c>
      <c r="E9" s="76">
        <v>10880.942574616711</v>
      </c>
      <c r="F9" s="77"/>
      <c r="G9" s="75">
        <v>6.21656555E-2</v>
      </c>
      <c r="H9" s="75">
        <v>7.3230000000000003E-2</v>
      </c>
      <c r="I9" s="75">
        <v>0</v>
      </c>
      <c r="J9" s="76">
        <v>0.13539565549999999</v>
      </c>
      <c r="K9" s="78"/>
      <c r="L9" s="79">
        <f t="shared" si="0"/>
        <v>10881.07797027221</v>
      </c>
      <c r="M9" s="909">
        <v>36</v>
      </c>
      <c r="N9" s="913">
        <v>31</v>
      </c>
      <c r="O9" s="80"/>
    </row>
    <row r="10" spans="1:20" x14ac:dyDescent="0.3">
      <c r="A10" s="927" t="s">
        <v>16</v>
      </c>
      <c r="B10" s="74">
        <v>1697.8054975959358</v>
      </c>
      <c r="C10" s="75">
        <v>4605.8486800326591</v>
      </c>
      <c r="D10" s="75">
        <v>702.65671777193143</v>
      </c>
      <c r="E10" s="76">
        <v>7006.3108954005265</v>
      </c>
      <c r="F10" s="77"/>
      <c r="G10" s="75">
        <v>3.5841448335000003</v>
      </c>
      <c r="H10" s="75">
        <v>1.0139604977000001</v>
      </c>
      <c r="I10" s="75">
        <v>0</v>
      </c>
      <c r="J10" s="76">
        <v>4.5981053312000002</v>
      </c>
      <c r="K10" s="78"/>
      <c r="L10" s="79">
        <f t="shared" si="0"/>
        <v>7010.9090007317263</v>
      </c>
      <c r="M10" s="909">
        <v>21</v>
      </c>
      <c r="N10" s="913">
        <v>10</v>
      </c>
      <c r="O10" s="80"/>
    </row>
    <row r="11" spans="1:20" x14ac:dyDescent="0.3">
      <c r="A11" s="927" t="s">
        <v>292</v>
      </c>
      <c r="B11" s="74">
        <v>2703.6809398530345</v>
      </c>
      <c r="C11" s="75">
        <v>2082.4952372312437</v>
      </c>
      <c r="D11" s="75">
        <v>283.71768121201126</v>
      </c>
      <c r="E11" s="76">
        <v>5069.8938582962901</v>
      </c>
      <c r="F11" s="77"/>
      <c r="G11" s="75">
        <v>0</v>
      </c>
      <c r="H11" s="75">
        <v>0</v>
      </c>
      <c r="I11" s="75">
        <v>0</v>
      </c>
      <c r="J11" s="76">
        <v>0</v>
      </c>
      <c r="K11" s="78"/>
      <c r="L11" s="79">
        <f t="shared" si="0"/>
        <v>5069.8938582962901</v>
      </c>
      <c r="M11" s="909">
        <v>52</v>
      </c>
      <c r="N11" s="913">
        <v>27</v>
      </c>
      <c r="O11" s="80"/>
    </row>
    <row r="12" spans="1:20" x14ac:dyDescent="0.3">
      <c r="A12" s="927" t="s">
        <v>293</v>
      </c>
      <c r="B12" s="74">
        <v>2210.2989204390819</v>
      </c>
      <c r="C12" s="75">
        <v>2411.7005352444889</v>
      </c>
      <c r="D12" s="75">
        <v>359.71831624784545</v>
      </c>
      <c r="E12" s="76">
        <v>4981.7177719314159</v>
      </c>
      <c r="F12" s="77"/>
      <c r="G12" s="75">
        <v>0</v>
      </c>
      <c r="H12" s="75">
        <v>0</v>
      </c>
      <c r="I12" s="75">
        <v>0</v>
      </c>
      <c r="J12" s="76">
        <v>0</v>
      </c>
      <c r="K12" s="78"/>
      <c r="L12" s="79">
        <f t="shared" si="0"/>
        <v>4981.7177719314159</v>
      </c>
      <c r="M12" s="909">
        <v>45</v>
      </c>
      <c r="N12" s="913">
        <v>13</v>
      </c>
      <c r="O12" s="81"/>
      <c r="S12" s="906"/>
      <c r="T12" s="907"/>
    </row>
    <row r="13" spans="1:20" x14ac:dyDescent="0.3">
      <c r="A13" s="927" t="s">
        <v>13</v>
      </c>
      <c r="B13" s="74">
        <v>174.68883244125919</v>
      </c>
      <c r="C13" s="75">
        <v>524.07284768211923</v>
      </c>
      <c r="D13" s="75">
        <v>5.1256463757597751E-2</v>
      </c>
      <c r="E13" s="76">
        <v>698.81293658713605</v>
      </c>
      <c r="F13" s="77"/>
      <c r="G13" s="75">
        <v>1212.9204212</v>
      </c>
      <c r="H13" s="75">
        <v>1375.0438158899999</v>
      </c>
      <c r="I13" s="75">
        <v>1131.17119959</v>
      </c>
      <c r="J13" s="76">
        <v>3719.1354366799997</v>
      </c>
      <c r="K13" s="78"/>
      <c r="L13" s="79">
        <f t="shared" si="0"/>
        <v>4417.948373267136</v>
      </c>
      <c r="M13" s="909">
        <v>31</v>
      </c>
      <c r="N13" s="913">
        <v>12</v>
      </c>
      <c r="O13" s="80"/>
    </row>
    <row r="14" spans="1:20" x14ac:dyDescent="0.3">
      <c r="A14" s="927" t="s">
        <v>295</v>
      </c>
      <c r="B14" s="74">
        <v>298.53578880522542</v>
      </c>
      <c r="C14" s="75">
        <v>1048.670053524449</v>
      </c>
      <c r="D14" s="75">
        <v>374.19531887870818</v>
      </c>
      <c r="E14" s="76">
        <v>1721.4011612083825</v>
      </c>
      <c r="F14" s="77"/>
      <c r="G14" s="75">
        <v>1443.0587781879999</v>
      </c>
      <c r="H14" s="75">
        <v>712.9349027290001</v>
      </c>
      <c r="I14" s="75">
        <v>513.98651436600005</v>
      </c>
      <c r="J14" s="76">
        <v>2669.9801952830003</v>
      </c>
      <c r="K14" s="78"/>
      <c r="L14" s="79">
        <f t="shared" si="0"/>
        <v>4391.3813564913826</v>
      </c>
      <c r="M14" s="909">
        <v>15</v>
      </c>
      <c r="N14" s="913">
        <v>8</v>
      </c>
      <c r="O14" s="80"/>
    </row>
    <row r="15" spans="1:20" x14ac:dyDescent="0.3">
      <c r="A15" s="927" t="s">
        <v>21</v>
      </c>
      <c r="B15" s="74">
        <v>835.19368592942033</v>
      </c>
      <c r="C15" s="75">
        <v>3143.7648553025492</v>
      </c>
      <c r="D15" s="75">
        <v>376.12401342647195</v>
      </c>
      <c r="E15" s="76">
        <v>4355.0825546584419</v>
      </c>
      <c r="F15" s="77"/>
      <c r="G15" s="75">
        <v>5.4353044999999999E-3</v>
      </c>
      <c r="H15" s="75">
        <v>4.1399999999999999E-2</v>
      </c>
      <c r="I15" s="75">
        <v>0</v>
      </c>
      <c r="J15" s="76">
        <v>4.6835304500000001E-2</v>
      </c>
      <c r="K15" s="78"/>
      <c r="L15" s="79">
        <f t="shared" si="0"/>
        <v>4355.1293899629418</v>
      </c>
      <c r="M15" s="909">
        <v>25</v>
      </c>
      <c r="N15" s="913">
        <v>26</v>
      </c>
      <c r="O15" s="81"/>
    </row>
    <row r="16" spans="1:20" x14ac:dyDescent="0.3">
      <c r="A16" s="927" t="s">
        <v>251</v>
      </c>
      <c r="B16" s="74">
        <v>14.644833529892045</v>
      </c>
      <c r="C16" s="75">
        <v>2782.6939127279325</v>
      </c>
      <c r="D16" s="75">
        <v>1055.2993740361064</v>
      </c>
      <c r="E16" s="76">
        <v>3852.638120293931</v>
      </c>
      <c r="F16" s="77"/>
      <c r="G16" s="75">
        <v>232.51114651199998</v>
      </c>
      <c r="H16" s="75">
        <v>59.109088532799994</v>
      </c>
      <c r="I16" s="75">
        <v>158.20926714399999</v>
      </c>
      <c r="J16" s="76">
        <v>449.82950218880001</v>
      </c>
      <c r="K16" s="78"/>
      <c r="L16" s="79">
        <f t="shared" si="0"/>
        <v>4302.4676224827308</v>
      </c>
      <c r="M16" s="909">
        <v>1</v>
      </c>
      <c r="N16" s="913">
        <v>11</v>
      </c>
      <c r="O16" s="80"/>
    </row>
    <row r="17" spans="1:15" x14ac:dyDescent="0.3">
      <c r="A17" s="928" t="s">
        <v>30</v>
      </c>
      <c r="B17" s="74">
        <v>271.30635943028216</v>
      </c>
      <c r="C17" s="75">
        <v>1668.8383380205028</v>
      </c>
      <c r="D17" s="75">
        <v>87.542411321781728</v>
      </c>
      <c r="E17" s="76">
        <v>2027.6871087725665</v>
      </c>
      <c r="F17" s="77"/>
      <c r="G17" s="75">
        <v>0</v>
      </c>
      <c r="H17" s="75">
        <v>0</v>
      </c>
      <c r="I17" s="75">
        <v>0</v>
      </c>
      <c r="J17" s="76">
        <v>0</v>
      </c>
      <c r="K17" s="78"/>
      <c r="L17" s="79">
        <f t="shared" si="0"/>
        <v>2027.6871087725665</v>
      </c>
      <c r="M17" s="909">
        <v>60</v>
      </c>
      <c r="N17" s="913">
        <v>30</v>
      </c>
      <c r="O17" s="80"/>
    </row>
    <row r="18" spans="1:15" x14ac:dyDescent="0.3">
      <c r="A18" s="927" t="s">
        <v>319</v>
      </c>
      <c r="B18" s="74">
        <v>1470.9371314524178</v>
      </c>
      <c r="C18" s="75">
        <v>5.2698902295200947</v>
      </c>
      <c r="D18" s="75">
        <v>0</v>
      </c>
      <c r="E18" s="76">
        <v>1476.2070216819379</v>
      </c>
      <c r="F18" s="77"/>
      <c r="G18" s="75">
        <v>31.698174856900003</v>
      </c>
      <c r="H18" s="75">
        <v>5.1999999999999998E-3</v>
      </c>
      <c r="I18" s="75">
        <v>0</v>
      </c>
      <c r="J18" s="76">
        <v>31.703374856900002</v>
      </c>
      <c r="K18" s="78"/>
      <c r="L18" s="79">
        <f t="shared" si="0"/>
        <v>1507.9103965388379</v>
      </c>
      <c r="M18" s="909">
        <v>55</v>
      </c>
      <c r="N18" s="913">
        <v>24</v>
      </c>
      <c r="O18" s="80"/>
    </row>
    <row r="19" spans="1:15" x14ac:dyDescent="0.3">
      <c r="A19" s="927" t="s">
        <v>36</v>
      </c>
      <c r="B19" s="74">
        <v>24.196679669781368</v>
      </c>
      <c r="C19" s="75">
        <v>1187.5242674408057</v>
      </c>
      <c r="D19" s="75">
        <v>202.89712419486528</v>
      </c>
      <c r="E19" s="76">
        <v>1414.6180713054523</v>
      </c>
      <c r="F19" s="77"/>
      <c r="G19" s="75">
        <v>40.037649890600001</v>
      </c>
      <c r="H19" s="75">
        <v>4.6640982546999998</v>
      </c>
      <c r="I19" s="75">
        <v>0</v>
      </c>
      <c r="J19" s="76">
        <v>44.701748145300002</v>
      </c>
      <c r="K19" s="78"/>
      <c r="L19" s="79">
        <f t="shared" si="0"/>
        <v>1459.3198194507522</v>
      </c>
      <c r="M19" s="909">
        <v>35</v>
      </c>
      <c r="N19" s="913">
        <v>6</v>
      </c>
      <c r="O19" s="80"/>
    </row>
    <row r="20" spans="1:15" x14ac:dyDescent="0.3">
      <c r="A20" s="928" t="s">
        <v>27</v>
      </c>
      <c r="B20" s="74">
        <v>261.58577519731472</v>
      </c>
      <c r="C20" s="75">
        <v>541.25192778735379</v>
      </c>
      <c r="D20" s="75">
        <v>0</v>
      </c>
      <c r="E20" s="76">
        <v>802.83770298466845</v>
      </c>
      <c r="F20" s="77"/>
      <c r="G20" s="75">
        <v>303.908069286</v>
      </c>
      <c r="H20" s="75">
        <v>0.49438962560000005</v>
      </c>
      <c r="I20" s="75">
        <v>0</v>
      </c>
      <c r="J20" s="76">
        <v>304.40245891160004</v>
      </c>
      <c r="K20" s="78"/>
      <c r="L20" s="79">
        <f t="shared" si="0"/>
        <v>1107.2401618962685</v>
      </c>
      <c r="M20" s="909">
        <v>37</v>
      </c>
      <c r="N20" s="913">
        <v>29</v>
      </c>
      <c r="O20" s="81"/>
    </row>
    <row r="21" spans="1:15" x14ac:dyDescent="0.3">
      <c r="A21" s="927" t="s">
        <v>305</v>
      </c>
      <c r="B21" s="74">
        <v>6.3503583416492787E-3</v>
      </c>
      <c r="C21" s="75">
        <v>1003.3167014424386</v>
      </c>
      <c r="D21" s="75">
        <v>84.317790075297111</v>
      </c>
      <c r="E21" s="76">
        <v>1087.6408418760773</v>
      </c>
      <c r="F21" s="77"/>
      <c r="G21" s="75">
        <v>0</v>
      </c>
      <c r="H21" s="75">
        <v>0.1258038095</v>
      </c>
      <c r="I21" s="75">
        <v>3.2596101428999997</v>
      </c>
      <c r="J21" s="76">
        <v>3.3854139524</v>
      </c>
      <c r="K21" s="78"/>
      <c r="L21" s="79">
        <f t="shared" si="0"/>
        <v>1091.0262558284774</v>
      </c>
      <c r="M21" s="909">
        <v>28</v>
      </c>
      <c r="N21" s="913">
        <v>16</v>
      </c>
      <c r="O21" s="81"/>
    </row>
    <row r="22" spans="1:15" x14ac:dyDescent="0.3">
      <c r="A22" s="928" t="s">
        <v>17</v>
      </c>
      <c r="B22" s="74">
        <v>100.19323233239591</v>
      </c>
      <c r="C22" s="75">
        <v>13.079016601651094</v>
      </c>
      <c r="D22" s="75">
        <v>0</v>
      </c>
      <c r="E22" s="76">
        <v>113.272248934047</v>
      </c>
      <c r="F22" s="77"/>
      <c r="G22" s="75">
        <v>889.43137473000002</v>
      </c>
      <c r="H22" s="75">
        <v>29.637098805699999</v>
      </c>
      <c r="I22" s="75">
        <v>3.8643999802</v>
      </c>
      <c r="J22" s="76">
        <v>922.93287351590004</v>
      </c>
      <c r="K22" s="78"/>
      <c r="L22" s="79">
        <f t="shared" si="0"/>
        <v>1036.2051224499471</v>
      </c>
      <c r="M22" s="909">
        <v>2</v>
      </c>
      <c r="N22" s="913">
        <v>28</v>
      </c>
      <c r="O22" s="81"/>
    </row>
    <row r="23" spans="1:15" x14ac:dyDescent="0.3">
      <c r="A23" s="928" t="s">
        <v>55</v>
      </c>
      <c r="B23" s="74">
        <v>48.449151773564367</v>
      </c>
      <c r="C23" s="75">
        <v>522.06885602830448</v>
      </c>
      <c r="D23" s="75">
        <v>408.31987662160935</v>
      </c>
      <c r="E23" s="76">
        <v>978.83788442347827</v>
      </c>
      <c r="F23" s="77"/>
      <c r="G23" s="75">
        <v>15.689994581000001</v>
      </c>
      <c r="H23" s="75">
        <v>0.25029110120000003</v>
      </c>
      <c r="I23" s="75">
        <v>0</v>
      </c>
      <c r="J23" s="76">
        <v>15.940285682199999</v>
      </c>
      <c r="K23" s="78"/>
      <c r="L23" s="79">
        <f t="shared" si="0"/>
        <v>994.77817010567833</v>
      </c>
      <c r="M23" s="909">
        <v>56</v>
      </c>
      <c r="N23" s="913">
        <v>33</v>
      </c>
      <c r="O23" s="80"/>
    </row>
    <row r="24" spans="1:15" x14ac:dyDescent="0.3">
      <c r="A24" s="927" t="s">
        <v>50</v>
      </c>
      <c r="B24" s="74">
        <v>172.83997096979044</v>
      </c>
      <c r="C24" s="75">
        <v>574.11593939943759</v>
      </c>
      <c r="D24" s="75">
        <v>29.921527714778193</v>
      </c>
      <c r="E24" s="76">
        <v>776.87743808400626</v>
      </c>
      <c r="F24" s="77"/>
      <c r="G24" s="75">
        <v>6.3493820899999998E-2</v>
      </c>
      <c r="H24" s="75">
        <v>1.5574999999999999E-2</v>
      </c>
      <c r="I24" s="75">
        <v>0</v>
      </c>
      <c r="J24" s="76">
        <v>7.9068820900000003E-2</v>
      </c>
      <c r="K24" s="78"/>
      <c r="L24" s="79">
        <f t="shared" si="0"/>
        <v>776.95650690490629</v>
      </c>
      <c r="M24" s="909">
        <v>67</v>
      </c>
      <c r="N24" s="913">
        <v>39</v>
      </c>
      <c r="O24" s="80"/>
    </row>
    <row r="25" spans="1:15" x14ac:dyDescent="0.3">
      <c r="A25" s="928" t="s">
        <v>33</v>
      </c>
      <c r="B25" s="74">
        <v>619.17309262451238</v>
      </c>
      <c r="C25" s="75">
        <v>20.86591671958632</v>
      </c>
      <c r="D25" s="75">
        <v>6.1135806949106417</v>
      </c>
      <c r="E25" s="76">
        <v>646.1525900390094</v>
      </c>
      <c r="F25" s="77"/>
      <c r="G25" s="75">
        <v>0</v>
      </c>
      <c r="H25" s="75">
        <v>0</v>
      </c>
      <c r="I25" s="75">
        <v>0</v>
      </c>
      <c r="J25" s="76">
        <v>0</v>
      </c>
      <c r="K25" s="78"/>
      <c r="L25" s="79">
        <f t="shared" si="0"/>
        <v>646.1525900390094</v>
      </c>
      <c r="M25" s="909">
        <v>29</v>
      </c>
      <c r="N25" s="913">
        <v>22</v>
      </c>
      <c r="O25" s="81"/>
    </row>
    <row r="26" spans="1:15" x14ac:dyDescent="0.3">
      <c r="A26" s="927" t="s">
        <v>44</v>
      </c>
      <c r="B26" s="74">
        <v>35.39009344098703</v>
      </c>
      <c r="C26" s="75">
        <v>491.62750612355984</v>
      </c>
      <c r="D26" s="75">
        <v>57.042093803864645</v>
      </c>
      <c r="E26" s="76">
        <v>584.05969336841156</v>
      </c>
      <c r="F26" s="77"/>
      <c r="G26" s="75">
        <v>0</v>
      </c>
      <c r="H26" s="75">
        <v>0</v>
      </c>
      <c r="I26" s="75">
        <v>0</v>
      </c>
      <c r="J26" s="76">
        <v>0</v>
      </c>
      <c r="K26" s="78"/>
      <c r="L26" s="79">
        <f t="shared" si="0"/>
        <v>584.05969336841156</v>
      </c>
      <c r="M26" s="909">
        <v>11</v>
      </c>
      <c r="N26" s="913">
        <v>1</v>
      </c>
      <c r="O26" s="80"/>
    </row>
    <row r="27" spans="1:15" x14ac:dyDescent="0.3">
      <c r="A27" s="928" t="s">
        <v>24</v>
      </c>
      <c r="B27" s="74">
        <v>145.96162569173546</v>
      </c>
      <c r="C27" s="75">
        <v>117.00898122108319</v>
      </c>
      <c r="D27" s="75">
        <v>0</v>
      </c>
      <c r="E27" s="76">
        <v>262.97060691281865</v>
      </c>
      <c r="F27" s="77"/>
      <c r="G27" s="75">
        <v>193.41474228200002</v>
      </c>
      <c r="H27" s="75">
        <v>68.384017943900005</v>
      </c>
      <c r="I27" s="75">
        <v>29.848504873500001</v>
      </c>
      <c r="J27" s="76">
        <v>291.64726509939999</v>
      </c>
      <c r="K27" s="78"/>
      <c r="L27" s="79">
        <f t="shared" si="0"/>
        <v>554.61787201221864</v>
      </c>
      <c r="M27" s="909">
        <v>12</v>
      </c>
      <c r="N27" s="913">
        <v>14</v>
      </c>
      <c r="O27" s="81"/>
    </row>
    <row r="28" spans="1:15" x14ac:dyDescent="0.3">
      <c r="A28" s="928" t="s">
        <v>22</v>
      </c>
      <c r="B28" s="74">
        <v>136.16211557652181</v>
      </c>
      <c r="C28" s="75">
        <v>9.3440987027125111E-2</v>
      </c>
      <c r="D28" s="75">
        <v>0</v>
      </c>
      <c r="E28" s="76">
        <v>136.25555656354894</v>
      </c>
      <c r="F28" s="77"/>
      <c r="G28" s="75">
        <v>417.15858658100001</v>
      </c>
      <c r="H28" s="75">
        <v>0.35677126040000001</v>
      </c>
      <c r="I28" s="75">
        <v>0</v>
      </c>
      <c r="J28" s="76">
        <v>417.51535784140003</v>
      </c>
      <c r="K28" s="78"/>
      <c r="L28" s="79">
        <f t="shared" si="0"/>
        <v>553.77091440494894</v>
      </c>
      <c r="M28" s="909">
        <v>14</v>
      </c>
      <c r="N28" s="913">
        <v>17</v>
      </c>
      <c r="O28" s="81"/>
    </row>
    <row r="29" spans="1:15" x14ac:dyDescent="0.3">
      <c r="A29" s="928" t="s">
        <v>47</v>
      </c>
      <c r="B29" s="74">
        <v>11.103601560373765</v>
      </c>
      <c r="C29" s="75">
        <v>361.31724575886784</v>
      </c>
      <c r="D29" s="75">
        <v>181.03284042456681</v>
      </c>
      <c r="E29" s="76">
        <v>553.45368774380847</v>
      </c>
      <c r="F29" s="77"/>
      <c r="G29" s="75">
        <v>0</v>
      </c>
      <c r="H29" s="75">
        <v>0</v>
      </c>
      <c r="I29" s="75">
        <v>0</v>
      </c>
      <c r="J29" s="76">
        <v>0</v>
      </c>
      <c r="K29" s="78"/>
      <c r="L29" s="79">
        <f t="shared" si="0"/>
        <v>553.45368774380847</v>
      </c>
      <c r="M29" s="909">
        <v>18</v>
      </c>
      <c r="N29" s="913">
        <v>20</v>
      </c>
      <c r="O29" s="81"/>
    </row>
    <row r="30" spans="1:15" x14ac:dyDescent="0.3">
      <c r="A30" s="928" t="s">
        <v>18</v>
      </c>
      <c r="B30" s="74">
        <v>31.729111857026219</v>
      </c>
      <c r="C30" s="75">
        <v>26.574888868729023</v>
      </c>
      <c r="D30" s="75">
        <v>0</v>
      </c>
      <c r="E30" s="76">
        <v>58.304000725755245</v>
      </c>
      <c r="F30" s="77"/>
      <c r="G30" s="75">
        <v>379.85665600100003</v>
      </c>
      <c r="H30" s="75">
        <v>108.47295381800001</v>
      </c>
      <c r="I30" s="75">
        <v>6.5048312072999996</v>
      </c>
      <c r="J30" s="76">
        <v>494.8344410263</v>
      </c>
      <c r="K30" s="78"/>
      <c r="L30" s="79">
        <f t="shared" si="0"/>
        <v>553.1384417520552</v>
      </c>
      <c r="M30" s="909">
        <v>9</v>
      </c>
      <c r="N30" s="913">
        <v>34</v>
      </c>
      <c r="O30" s="80"/>
    </row>
    <row r="31" spans="1:15" x14ac:dyDescent="0.3">
      <c r="A31" s="927" t="s">
        <v>306</v>
      </c>
      <c r="B31" s="74">
        <v>56.153950830082557</v>
      </c>
      <c r="C31" s="75">
        <v>3.7303819286945479</v>
      </c>
      <c r="D31" s="75">
        <v>1.8225528440533432</v>
      </c>
      <c r="E31" s="76">
        <v>61.706885602830447</v>
      </c>
      <c r="F31" s="77"/>
      <c r="G31" s="75">
        <v>460.13838373300001</v>
      </c>
      <c r="H31" s="75">
        <v>0.33744166669999998</v>
      </c>
      <c r="I31" s="75">
        <v>6.8187438230000001</v>
      </c>
      <c r="J31" s="76">
        <v>467.29456922269998</v>
      </c>
      <c r="K31" s="78"/>
      <c r="L31" s="79">
        <f t="shared" si="0"/>
        <v>529.00145482553046</v>
      </c>
      <c r="M31" s="909">
        <v>3</v>
      </c>
      <c r="N31" s="913">
        <v>2</v>
      </c>
      <c r="O31" s="80"/>
    </row>
    <row r="32" spans="1:15" x14ac:dyDescent="0.3">
      <c r="A32" s="927" t="s">
        <v>296</v>
      </c>
      <c r="B32" s="74">
        <v>15.60691281865191</v>
      </c>
      <c r="C32" s="75">
        <v>0</v>
      </c>
      <c r="D32" s="75">
        <v>0</v>
      </c>
      <c r="E32" s="76">
        <v>15.60691281865191</v>
      </c>
      <c r="F32" s="77"/>
      <c r="G32" s="75">
        <v>474.31864376500005</v>
      </c>
      <c r="H32" s="75">
        <v>0</v>
      </c>
      <c r="I32" s="75">
        <v>0</v>
      </c>
      <c r="J32" s="76">
        <v>474.31864376500005</v>
      </c>
      <c r="K32" s="78"/>
      <c r="L32" s="79">
        <f t="shared" si="0"/>
        <v>489.92555658365194</v>
      </c>
      <c r="M32" s="909">
        <v>6</v>
      </c>
      <c r="N32" s="913">
        <v>38</v>
      </c>
      <c r="O32" s="80"/>
    </row>
    <row r="33" spans="1:20" x14ac:dyDescent="0.3">
      <c r="A33" s="928" t="s">
        <v>19</v>
      </c>
      <c r="B33" s="74">
        <v>126.58895037648554</v>
      </c>
      <c r="C33" s="75">
        <v>0.24222081103147963</v>
      </c>
      <c r="D33" s="75">
        <v>0</v>
      </c>
      <c r="E33" s="76">
        <v>126.83117118751701</v>
      </c>
      <c r="F33" s="77"/>
      <c r="G33" s="75">
        <v>304.34509725800001</v>
      </c>
      <c r="H33" s="75">
        <v>0</v>
      </c>
      <c r="I33" s="75">
        <v>0</v>
      </c>
      <c r="J33" s="76">
        <v>304.34509725800001</v>
      </c>
      <c r="K33" s="78"/>
      <c r="L33" s="79">
        <f t="shared" si="0"/>
        <v>431.17626844551705</v>
      </c>
      <c r="M33" s="909">
        <v>8</v>
      </c>
      <c r="N33" s="913">
        <v>21</v>
      </c>
      <c r="O33" s="80"/>
    </row>
    <row r="34" spans="1:20" x14ac:dyDescent="0.3">
      <c r="A34" s="928" t="s">
        <v>20</v>
      </c>
      <c r="B34" s="74">
        <v>25.655901297287492</v>
      </c>
      <c r="C34" s="75">
        <v>5.4712873083552571</v>
      </c>
      <c r="D34" s="75">
        <v>0</v>
      </c>
      <c r="E34" s="76">
        <v>31.127188605642747</v>
      </c>
      <c r="F34" s="77"/>
      <c r="G34" s="75">
        <v>374.33340296400002</v>
      </c>
      <c r="H34" s="75">
        <v>23.470177847299997</v>
      </c>
      <c r="I34" s="75">
        <v>0</v>
      </c>
      <c r="J34" s="76">
        <v>397.80358081129998</v>
      </c>
      <c r="K34" s="78"/>
      <c r="L34" s="79">
        <f t="shared" si="0"/>
        <v>428.93076941694272</v>
      </c>
      <c r="M34" s="909">
        <v>23</v>
      </c>
      <c r="N34" s="913">
        <v>32</v>
      </c>
      <c r="O34" s="80"/>
    </row>
    <row r="35" spans="1:20" x14ac:dyDescent="0.3">
      <c r="A35" s="928" t="s">
        <v>49</v>
      </c>
      <c r="B35" s="74">
        <v>70.282137349178996</v>
      </c>
      <c r="C35" s="75">
        <v>215.89086455592852</v>
      </c>
      <c r="D35" s="75">
        <v>0</v>
      </c>
      <c r="E35" s="76">
        <v>286.17300190510753</v>
      </c>
      <c r="F35" s="77"/>
      <c r="G35" s="75">
        <v>5.9844869965000003</v>
      </c>
      <c r="H35" s="75">
        <v>0.77701800300000001</v>
      </c>
      <c r="I35" s="75">
        <v>0</v>
      </c>
      <c r="J35" s="76">
        <v>6.7615049995000005</v>
      </c>
      <c r="K35" s="78"/>
      <c r="L35" s="79">
        <f t="shared" si="0"/>
        <v>292.93450690460753</v>
      </c>
      <c r="M35" s="909">
        <v>44</v>
      </c>
      <c r="N35" s="913">
        <v>37</v>
      </c>
      <c r="O35" s="80"/>
    </row>
    <row r="36" spans="1:20" x14ac:dyDescent="0.3">
      <c r="A36" s="927" t="s">
        <v>52</v>
      </c>
      <c r="B36" s="74">
        <v>0.66769481992198132</v>
      </c>
      <c r="C36" s="75">
        <v>189.86573528077656</v>
      </c>
      <c r="D36" s="75">
        <v>79.574525991109496</v>
      </c>
      <c r="E36" s="76">
        <v>270.10795609180803</v>
      </c>
      <c r="F36" s="77"/>
      <c r="G36" s="75">
        <v>0</v>
      </c>
      <c r="H36" s="75">
        <v>3.8999999999999998E-3</v>
      </c>
      <c r="I36" s="75">
        <v>0</v>
      </c>
      <c r="J36" s="76">
        <v>3.8999999999999998E-3</v>
      </c>
      <c r="K36" s="78"/>
      <c r="L36" s="79">
        <f t="shared" si="0"/>
        <v>270.11185609180802</v>
      </c>
      <c r="M36" s="909">
        <v>17</v>
      </c>
      <c r="N36" s="913">
        <v>4</v>
      </c>
      <c r="O36" s="80"/>
    </row>
    <row r="37" spans="1:20" x14ac:dyDescent="0.3">
      <c r="A37" s="928" t="s">
        <v>59</v>
      </c>
      <c r="B37" s="74">
        <v>111.39299646194321</v>
      </c>
      <c r="C37" s="75">
        <v>121.16846593486348</v>
      </c>
      <c r="D37" s="75">
        <v>9.7428104871632044</v>
      </c>
      <c r="E37" s="76">
        <v>242.3042728839699</v>
      </c>
      <c r="F37" s="77"/>
      <c r="G37" s="75">
        <v>0</v>
      </c>
      <c r="H37" s="75">
        <v>0</v>
      </c>
      <c r="I37" s="75">
        <v>0</v>
      </c>
      <c r="J37" s="76">
        <v>0</v>
      </c>
      <c r="K37" s="78"/>
      <c r="L37" s="79">
        <f t="shared" si="0"/>
        <v>242.3042728839699</v>
      </c>
      <c r="M37" s="909">
        <v>69</v>
      </c>
      <c r="N37" s="913">
        <v>50</v>
      </c>
      <c r="O37" s="80"/>
    </row>
    <row r="38" spans="1:20" x14ac:dyDescent="0.3">
      <c r="A38" s="928" t="s">
        <v>29</v>
      </c>
      <c r="B38" s="74">
        <v>18.857842692551937</v>
      </c>
      <c r="C38" s="75">
        <v>95.425474008890504</v>
      </c>
      <c r="D38" s="75">
        <v>0</v>
      </c>
      <c r="E38" s="76">
        <v>114.28331670144244</v>
      </c>
      <c r="F38" s="77"/>
      <c r="G38" s="75">
        <v>75.000221761000006</v>
      </c>
      <c r="H38" s="75">
        <v>32.885347051799997</v>
      </c>
      <c r="I38" s="75">
        <v>0</v>
      </c>
      <c r="J38" s="76">
        <v>107.88556881279999</v>
      </c>
      <c r="K38" s="78"/>
      <c r="L38" s="79">
        <f t="shared" si="0"/>
        <v>222.16888551424245</v>
      </c>
      <c r="M38" s="909">
        <v>41</v>
      </c>
      <c r="N38" s="913">
        <v>18</v>
      </c>
      <c r="O38" s="80"/>
    </row>
    <row r="39" spans="1:20" x14ac:dyDescent="0.3">
      <c r="A39" s="928" t="s">
        <v>53</v>
      </c>
      <c r="B39" s="74">
        <v>175.10160573346639</v>
      </c>
      <c r="C39" s="75">
        <v>4.418488614714688</v>
      </c>
      <c r="D39" s="75">
        <v>0.19232513834709244</v>
      </c>
      <c r="E39" s="76">
        <v>179.71241948652818</v>
      </c>
      <c r="F39" s="77"/>
      <c r="G39" s="75">
        <v>1.7422317616999998</v>
      </c>
      <c r="H39" s="75">
        <v>0</v>
      </c>
      <c r="I39" s="75">
        <v>0</v>
      </c>
      <c r="J39" s="76">
        <v>1.7422317616999998</v>
      </c>
      <c r="K39" s="78"/>
      <c r="L39" s="79">
        <f t="shared" ref="L39:L70" si="1">SUM(J39,E39)</f>
        <v>181.45465124822817</v>
      </c>
      <c r="M39" s="909">
        <v>32</v>
      </c>
      <c r="N39" s="913">
        <v>40</v>
      </c>
      <c r="O39" s="80"/>
    </row>
    <row r="40" spans="1:20" x14ac:dyDescent="0.3">
      <c r="A40" s="928" t="s">
        <v>35</v>
      </c>
      <c r="B40" s="74">
        <v>9.292842238954913</v>
      </c>
      <c r="C40" s="75">
        <v>32.938855121110407</v>
      </c>
      <c r="D40" s="75">
        <v>0</v>
      </c>
      <c r="E40" s="76">
        <v>42.231697360065318</v>
      </c>
      <c r="F40" s="77"/>
      <c r="G40" s="75">
        <v>64.534364631599999</v>
      </c>
      <c r="H40" s="75">
        <v>14.686044198300001</v>
      </c>
      <c r="I40" s="75">
        <v>12.9660658765</v>
      </c>
      <c r="J40" s="76">
        <v>92.186474706400006</v>
      </c>
      <c r="K40" s="78"/>
      <c r="L40" s="79">
        <f t="shared" si="1"/>
        <v>134.41817206646533</v>
      </c>
      <c r="M40" s="909">
        <v>22</v>
      </c>
      <c r="N40" s="913">
        <v>19</v>
      </c>
      <c r="O40" s="80"/>
    </row>
    <row r="41" spans="1:20" x14ac:dyDescent="0.3">
      <c r="A41" s="928" t="s">
        <v>42</v>
      </c>
      <c r="B41" s="74">
        <v>1.3639662523813845</v>
      </c>
      <c r="C41" s="75">
        <v>68.109407602286126</v>
      </c>
      <c r="D41" s="75">
        <v>56.613444615803324</v>
      </c>
      <c r="E41" s="76">
        <v>126.08681847047085</v>
      </c>
      <c r="F41" s="77"/>
      <c r="G41" s="75">
        <v>0</v>
      </c>
      <c r="H41" s="75">
        <v>0</v>
      </c>
      <c r="I41" s="75">
        <v>0</v>
      </c>
      <c r="J41" s="76">
        <v>0</v>
      </c>
      <c r="K41" s="78"/>
      <c r="L41" s="79">
        <f t="shared" si="1"/>
        <v>126.08681847047085</v>
      </c>
      <c r="M41" s="909">
        <v>5</v>
      </c>
      <c r="N41" s="913">
        <v>42</v>
      </c>
      <c r="O41" s="81"/>
      <c r="S41" s="906"/>
      <c r="T41" s="907"/>
    </row>
    <row r="42" spans="1:20" x14ac:dyDescent="0.3">
      <c r="A42" s="928" t="s">
        <v>61</v>
      </c>
      <c r="B42" s="74">
        <v>66.315431370770213</v>
      </c>
      <c r="C42" s="75">
        <v>50.328404245668153</v>
      </c>
      <c r="D42" s="75">
        <v>6.2659892951102245</v>
      </c>
      <c r="E42" s="76">
        <v>122.90982491154858</v>
      </c>
      <c r="F42" s="77"/>
      <c r="G42" s="75">
        <v>0</v>
      </c>
      <c r="H42" s="75">
        <v>0</v>
      </c>
      <c r="I42" s="75">
        <v>0</v>
      </c>
      <c r="J42" s="76">
        <v>0</v>
      </c>
      <c r="K42" s="78"/>
      <c r="L42" s="79">
        <f t="shared" si="1"/>
        <v>122.90982491154858</v>
      </c>
      <c r="M42" s="909">
        <v>53</v>
      </c>
      <c r="N42" s="913">
        <v>48</v>
      </c>
      <c r="O42" s="82"/>
      <c r="S42" s="906"/>
      <c r="T42" s="907"/>
    </row>
    <row r="43" spans="1:20" x14ac:dyDescent="0.3">
      <c r="A43" s="928" t="s">
        <v>39</v>
      </c>
      <c r="B43" s="74">
        <v>59.675224530527082</v>
      </c>
      <c r="C43" s="75">
        <v>0.62414950557924342</v>
      </c>
      <c r="D43" s="75">
        <v>0</v>
      </c>
      <c r="E43" s="76">
        <v>60.299374036106329</v>
      </c>
      <c r="F43" s="77"/>
      <c r="G43" s="75">
        <v>58.328009761399997</v>
      </c>
      <c r="H43" s="75">
        <v>0.13202749999999999</v>
      </c>
      <c r="I43" s="75">
        <v>0</v>
      </c>
      <c r="J43" s="76">
        <v>58.460037261400004</v>
      </c>
      <c r="K43" s="78"/>
      <c r="L43" s="79">
        <f t="shared" si="1"/>
        <v>118.75941129750633</v>
      </c>
      <c r="M43" s="909">
        <v>24</v>
      </c>
      <c r="N43" s="913">
        <v>23</v>
      </c>
      <c r="O43" s="81"/>
      <c r="S43" s="906"/>
      <c r="T43" s="907"/>
    </row>
    <row r="44" spans="1:20" x14ac:dyDescent="0.3">
      <c r="A44" s="928" t="s">
        <v>58</v>
      </c>
      <c r="B44" s="74">
        <v>27.502041186609816</v>
      </c>
      <c r="C44" s="75">
        <v>47.724757325591945</v>
      </c>
      <c r="D44" s="75">
        <v>42.516556291390728</v>
      </c>
      <c r="E44" s="76">
        <v>117.7433548035925</v>
      </c>
      <c r="F44" s="77"/>
      <c r="G44" s="75">
        <v>0</v>
      </c>
      <c r="H44" s="75">
        <v>2.8500000000000001E-2</v>
      </c>
      <c r="I44" s="75">
        <v>0</v>
      </c>
      <c r="J44" s="76">
        <v>2.8500000000000001E-2</v>
      </c>
      <c r="K44" s="78"/>
      <c r="L44" s="79">
        <f t="shared" si="1"/>
        <v>117.77185480359249</v>
      </c>
      <c r="M44" s="909">
        <v>26</v>
      </c>
      <c r="N44" s="913">
        <v>45</v>
      </c>
      <c r="O44" s="80"/>
    </row>
    <row r="45" spans="1:20" x14ac:dyDescent="0.3">
      <c r="A45" s="928" t="s">
        <v>28</v>
      </c>
      <c r="B45" s="74">
        <v>4.5300734827179534</v>
      </c>
      <c r="C45" s="75">
        <v>8.1647464392633588E-3</v>
      </c>
      <c r="D45" s="75">
        <v>0</v>
      </c>
      <c r="E45" s="76">
        <v>4.5382382291572165</v>
      </c>
      <c r="F45" s="77"/>
      <c r="G45" s="75">
        <v>110.969592826</v>
      </c>
      <c r="H45" s="75">
        <v>9.5825000000000007E-2</v>
      </c>
      <c r="I45" s="75">
        <v>0</v>
      </c>
      <c r="J45" s="76">
        <v>111.06541782599999</v>
      </c>
      <c r="K45" s="78"/>
      <c r="L45" s="79">
        <f t="shared" si="1"/>
        <v>115.6036560551572</v>
      </c>
      <c r="M45" s="909">
        <v>47</v>
      </c>
      <c r="N45" s="913">
        <v>47</v>
      </c>
      <c r="O45" s="81"/>
    </row>
    <row r="46" spans="1:20" x14ac:dyDescent="0.3">
      <c r="A46" s="928" t="s">
        <v>32</v>
      </c>
      <c r="B46" s="74">
        <v>58.88097614079652</v>
      </c>
      <c r="C46" s="75">
        <v>6.6678762587317433E-2</v>
      </c>
      <c r="D46" s="75">
        <v>0</v>
      </c>
      <c r="E46" s="76">
        <v>58.947654903383835</v>
      </c>
      <c r="F46" s="77"/>
      <c r="G46" s="75">
        <v>54.895828123699992</v>
      </c>
      <c r="H46" s="75">
        <v>5.1733333300000003E-2</v>
      </c>
      <c r="I46" s="75">
        <v>0</v>
      </c>
      <c r="J46" s="76">
        <v>54.947561456999999</v>
      </c>
      <c r="K46" s="78"/>
      <c r="L46" s="79">
        <f t="shared" si="1"/>
        <v>113.89521636038384</v>
      </c>
      <c r="M46" s="909">
        <v>20</v>
      </c>
      <c r="N46" s="913">
        <v>25</v>
      </c>
      <c r="O46" s="81"/>
    </row>
    <row r="47" spans="1:20" x14ac:dyDescent="0.3">
      <c r="A47" s="928" t="s">
        <v>43</v>
      </c>
      <c r="B47" s="74">
        <v>12.398167468021411</v>
      </c>
      <c r="C47" s="75">
        <v>0</v>
      </c>
      <c r="D47" s="75">
        <v>0</v>
      </c>
      <c r="E47" s="76">
        <v>12.398167468021411</v>
      </c>
      <c r="F47" s="77"/>
      <c r="G47" s="75">
        <v>99.058154927999993</v>
      </c>
      <c r="H47" s="75">
        <v>0</v>
      </c>
      <c r="I47" s="75">
        <v>0</v>
      </c>
      <c r="J47" s="76">
        <v>99.058154927999993</v>
      </c>
      <c r="K47" s="78"/>
      <c r="L47" s="79">
        <f t="shared" si="1"/>
        <v>111.45632239602141</v>
      </c>
      <c r="M47" s="909">
        <v>38</v>
      </c>
      <c r="N47" s="913">
        <v>53</v>
      </c>
      <c r="O47" s="80"/>
    </row>
    <row r="48" spans="1:20" x14ac:dyDescent="0.3">
      <c r="A48" s="929" t="s">
        <v>31</v>
      </c>
      <c r="B48" s="84">
        <v>3.2867640388279056</v>
      </c>
      <c r="C48" s="85">
        <v>0</v>
      </c>
      <c r="D48" s="85">
        <v>0</v>
      </c>
      <c r="E48" s="86">
        <v>3.2867640388279056</v>
      </c>
      <c r="F48" s="87"/>
      <c r="G48" s="85">
        <v>95.578802546999995</v>
      </c>
      <c r="H48" s="85">
        <v>0.17474166670000002</v>
      </c>
      <c r="I48" s="85">
        <v>0</v>
      </c>
      <c r="J48" s="86">
        <v>95.75354421370001</v>
      </c>
      <c r="K48" s="88"/>
      <c r="L48" s="89">
        <f t="shared" si="1"/>
        <v>99.040308252527922</v>
      </c>
      <c r="M48" s="909">
        <v>49</v>
      </c>
      <c r="N48" s="913">
        <v>55</v>
      </c>
      <c r="O48" s="90"/>
    </row>
    <row r="49" spans="1:20" x14ac:dyDescent="0.3">
      <c r="A49" s="928" t="s">
        <v>34</v>
      </c>
      <c r="B49" s="74">
        <v>4.4806314070579703</v>
      </c>
      <c r="C49" s="75">
        <v>0</v>
      </c>
      <c r="D49" s="75">
        <v>0</v>
      </c>
      <c r="E49" s="76">
        <v>4.4806314070579703</v>
      </c>
      <c r="F49" s="77"/>
      <c r="G49" s="75">
        <v>77.407753626400009</v>
      </c>
      <c r="H49" s="75">
        <v>0</v>
      </c>
      <c r="I49" s="75">
        <v>10.762761980000001</v>
      </c>
      <c r="J49" s="76">
        <v>88.170515606399988</v>
      </c>
      <c r="K49" s="78"/>
      <c r="L49" s="79">
        <f t="shared" si="1"/>
        <v>92.651147013457958</v>
      </c>
      <c r="M49" s="909">
        <v>30</v>
      </c>
      <c r="N49" s="913">
        <v>43</v>
      </c>
      <c r="O49" s="28"/>
    </row>
    <row r="50" spans="1:20" x14ac:dyDescent="0.3">
      <c r="A50" s="927" t="s">
        <v>57</v>
      </c>
      <c r="B50" s="74">
        <v>42.442619976412956</v>
      </c>
      <c r="C50" s="75">
        <v>36.827088814297383</v>
      </c>
      <c r="D50" s="75">
        <v>7.5079379479270623</v>
      </c>
      <c r="E50" s="76">
        <v>86.777646738637401</v>
      </c>
      <c r="F50" s="77"/>
      <c r="G50" s="75">
        <v>5.3634289267000002</v>
      </c>
      <c r="H50" s="75">
        <v>0</v>
      </c>
      <c r="I50" s="75">
        <v>0</v>
      </c>
      <c r="J50" s="76">
        <v>5.3634289267000002</v>
      </c>
      <c r="K50" s="78"/>
      <c r="L50" s="79">
        <f t="shared" si="1"/>
        <v>92.141075665337397</v>
      </c>
      <c r="M50" s="909">
        <v>34</v>
      </c>
      <c r="N50" s="913">
        <v>44</v>
      </c>
      <c r="O50" s="28"/>
    </row>
    <row r="51" spans="1:20" x14ac:dyDescent="0.3">
      <c r="A51" s="929" t="s">
        <v>38</v>
      </c>
      <c r="B51" s="84">
        <v>6.7821827088814297</v>
      </c>
      <c r="C51" s="85">
        <v>0.61235598294475191</v>
      </c>
      <c r="D51" s="85">
        <v>0.25537512473918172</v>
      </c>
      <c r="E51" s="86">
        <v>7.6499138165653635</v>
      </c>
      <c r="F51" s="87"/>
      <c r="G51" s="85">
        <v>64.2012935379</v>
      </c>
      <c r="H51" s="85">
        <v>6.9519055900000001E-2</v>
      </c>
      <c r="I51" s="85">
        <v>0</v>
      </c>
      <c r="J51" s="86">
        <v>64.270812593800002</v>
      </c>
      <c r="K51" s="88"/>
      <c r="L51" s="89">
        <f t="shared" si="1"/>
        <v>71.920726410365361</v>
      </c>
      <c r="M51" s="910">
        <v>57</v>
      </c>
      <c r="N51" s="913">
        <v>46</v>
      </c>
      <c r="O51" s="83"/>
    </row>
    <row r="52" spans="1:20" x14ac:dyDescent="0.3">
      <c r="A52" s="929" t="s">
        <v>63</v>
      </c>
      <c r="B52" s="84">
        <v>69.972330581511386</v>
      </c>
      <c r="C52" s="85">
        <v>0</v>
      </c>
      <c r="D52" s="85">
        <v>0</v>
      </c>
      <c r="E52" s="86">
        <v>69.972330581511386</v>
      </c>
      <c r="F52" s="87"/>
      <c r="G52" s="85">
        <v>0</v>
      </c>
      <c r="H52" s="85">
        <v>0.10009999999999999</v>
      </c>
      <c r="I52" s="85">
        <v>0</v>
      </c>
      <c r="J52" s="86">
        <v>0.10009999999999999</v>
      </c>
      <c r="K52" s="88"/>
      <c r="L52" s="89">
        <f t="shared" si="1"/>
        <v>70.072430581511384</v>
      </c>
      <c r="M52" s="909">
        <v>33</v>
      </c>
      <c r="N52" s="913">
        <v>35</v>
      </c>
      <c r="O52" s="83"/>
      <c r="T52" s="907"/>
    </row>
    <row r="53" spans="1:20" x14ac:dyDescent="0.3">
      <c r="A53" s="928" t="s">
        <v>23</v>
      </c>
      <c r="B53" s="74">
        <v>4.5323414678399709</v>
      </c>
      <c r="C53" s="75">
        <v>8.538963984396263</v>
      </c>
      <c r="D53" s="75">
        <v>2.8123015513018237E-2</v>
      </c>
      <c r="E53" s="76">
        <v>13.099428467749252</v>
      </c>
      <c r="F53" s="77"/>
      <c r="G53" s="75">
        <v>18.7638579658</v>
      </c>
      <c r="H53" s="75">
        <v>27.482071278700001</v>
      </c>
      <c r="I53" s="75">
        <v>7.4075729848999998</v>
      </c>
      <c r="J53" s="76">
        <v>53.653502229400004</v>
      </c>
      <c r="K53" s="78"/>
      <c r="L53" s="79">
        <f t="shared" si="1"/>
        <v>66.752930697149253</v>
      </c>
      <c r="M53" s="909">
        <v>4</v>
      </c>
      <c r="N53" s="913">
        <v>36</v>
      </c>
      <c r="O53" s="28"/>
    </row>
    <row r="54" spans="1:20" x14ac:dyDescent="0.3">
      <c r="A54" s="929" t="s">
        <v>56</v>
      </c>
      <c r="B54" s="84">
        <v>1.9667966978136624</v>
      </c>
      <c r="C54" s="85">
        <v>54.027487979678853</v>
      </c>
      <c r="D54" s="85">
        <v>2.7356436541776286</v>
      </c>
      <c r="E54" s="86">
        <v>58.729928331670145</v>
      </c>
      <c r="F54" s="87"/>
      <c r="G54" s="85">
        <v>4.9477758465999999</v>
      </c>
      <c r="H54" s="85">
        <v>6.7252381E-2</v>
      </c>
      <c r="I54" s="85">
        <v>0</v>
      </c>
      <c r="J54" s="86">
        <v>5.0150282276000002</v>
      </c>
      <c r="K54" s="88"/>
      <c r="L54" s="89">
        <f t="shared" si="1"/>
        <v>63.744956559270143</v>
      </c>
      <c r="M54" s="910">
        <v>66</v>
      </c>
      <c r="N54" s="913">
        <v>52</v>
      </c>
      <c r="O54" s="83"/>
    </row>
    <row r="55" spans="1:20" x14ac:dyDescent="0.3">
      <c r="A55" s="928" t="s">
        <v>37</v>
      </c>
      <c r="B55" s="74">
        <v>8.5679941939580875</v>
      </c>
      <c r="C55" s="75">
        <v>0</v>
      </c>
      <c r="D55" s="75">
        <v>0</v>
      </c>
      <c r="E55" s="76">
        <v>8.5679941939580875</v>
      </c>
      <c r="F55" s="77"/>
      <c r="G55" s="75">
        <v>47.294090374200003</v>
      </c>
      <c r="H55" s="75">
        <v>0</v>
      </c>
      <c r="I55" s="75">
        <v>0</v>
      </c>
      <c r="J55" s="76">
        <v>47.294090374200003</v>
      </c>
      <c r="K55" s="78"/>
      <c r="L55" s="79">
        <f t="shared" si="1"/>
        <v>55.862084568158089</v>
      </c>
      <c r="M55" s="909">
        <v>16</v>
      </c>
      <c r="N55" s="913">
        <v>41</v>
      </c>
      <c r="O55" s="28"/>
    </row>
    <row r="56" spans="1:20" x14ac:dyDescent="0.3">
      <c r="A56" s="927" t="s">
        <v>48</v>
      </c>
      <c r="B56" s="74">
        <v>4.8929511022407697</v>
      </c>
      <c r="C56" s="75">
        <v>29.510115213644198</v>
      </c>
      <c r="D56" s="75">
        <v>11.799872992833167</v>
      </c>
      <c r="E56" s="76">
        <v>46.202939308718136</v>
      </c>
      <c r="F56" s="77"/>
      <c r="G56" s="75">
        <v>6.0165864052999991</v>
      </c>
      <c r="H56" s="75">
        <v>0.57784027939999993</v>
      </c>
      <c r="I56" s="75">
        <v>0.37874480000000005</v>
      </c>
      <c r="J56" s="76">
        <v>6.9731714846999999</v>
      </c>
      <c r="K56" s="78"/>
      <c r="L56" s="79">
        <f t="shared" si="1"/>
        <v>53.176110793418133</v>
      </c>
      <c r="M56" s="909">
        <v>42</v>
      </c>
      <c r="N56" s="913">
        <v>9</v>
      </c>
      <c r="O56" s="28"/>
    </row>
    <row r="57" spans="1:20" x14ac:dyDescent="0.3">
      <c r="A57" s="929" t="s">
        <v>45</v>
      </c>
      <c r="B57" s="84">
        <v>1.4687471650185975</v>
      </c>
      <c r="C57" s="85">
        <v>0</v>
      </c>
      <c r="D57" s="85">
        <v>0</v>
      </c>
      <c r="E57" s="86">
        <v>1.4687471650185975</v>
      </c>
      <c r="F57" s="87"/>
      <c r="G57" s="85">
        <v>47.955741369900004</v>
      </c>
      <c r="H57" s="85">
        <v>1.6199999999999999E-2</v>
      </c>
      <c r="I57" s="85">
        <v>0</v>
      </c>
      <c r="J57" s="86">
        <v>47.971941369900001</v>
      </c>
      <c r="K57" s="88"/>
      <c r="L57" s="89">
        <f t="shared" si="1"/>
        <v>49.4406885349186</v>
      </c>
      <c r="M57" s="909">
        <v>39</v>
      </c>
      <c r="N57" s="913">
        <v>56</v>
      </c>
      <c r="O57" s="91"/>
    </row>
    <row r="58" spans="1:20" x14ac:dyDescent="0.3">
      <c r="A58" s="929" t="s">
        <v>41</v>
      </c>
      <c r="B58" s="84">
        <v>0.99201669237049805</v>
      </c>
      <c r="C58" s="85">
        <v>0</v>
      </c>
      <c r="D58" s="85">
        <v>0</v>
      </c>
      <c r="E58" s="86">
        <v>0.99201669237049805</v>
      </c>
      <c r="F58" s="87"/>
      <c r="G58" s="85">
        <v>48.2324099406</v>
      </c>
      <c r="H58" s="85">
        <v>0</v>
      </c>
      <c r="I58" s="85">
        <v>0</v>
      </c>
      <c r="J58" s="86">
        <v>48.2324099406</v>
      </c>
      <c r="K58" s="88"/>
      <c r="L58" s="89">
        <f t="shared" si="1"/>
        <v>49.224426632970498</v>
      </c>
      <c r="M58" s="909">
        <v>43</v>
      </c>
      <c r="N58" s="913">
        <v>58</v>
      </c>
      <c r="O58" s="83"/>
    </row>
    <row r="59" spans="1:20" x14ac:dyDescent="0.3">
      <c r="A59" s="929" t="s">
        <v>40</v>
      </c>
      <c r="B59" s="84">
        <v>0.37648553025492154</v>
      </c>
      <c r="C59" s="85">
        <v>0</v>
      </c>
      <c r="D59" s="85">
        <v>0</v>
      </c>
      <c r="E59" s="86">
        <v>0.37648553025492154</v>
      </c>
      <c r="F59" s="87"/>
      <c r="G59" s="85">
        <v>48.743323636499994</v>
      </c>
      <c r="H59" s="85">
        <v>0</v>
      </c>
      <c r="I59" s="85">
        <v>0</v>
      </c>
      <c r="J59" s="86">
        <v>48.743323636499994</v>
      </c>
      <c r="K59" s="88"/>
      <c r="L59" s="89">
        <f t="shared" si="1"/>
        <v>49.119809166754919</v>
      </c>
      <c r="M59" s="910">
        <v>27</v>
      </c>
      <c r="N59" s="913">
        <v>64</v>
      </c>
      <c r="O59" s="83"/>
    </row>
    <row r="60" spans="1:20" x14ac:dyDescent="0.3">
      <c r="A60" s="929" t="s">
        <v>51</v>
      </c>
      <c r="B60" s="84">
        <v>6.7585956636124475E-2</v>
      </c>
      <c r="C60" s="85">
        <v>0</v>
      </c>
      <c r="D60" s="85">
        <v>0</v>
      </c>
      <c r="E60" s="86">
        <v>6.7585956636124475E-2</v>
      </c>
      <c r="F60" s="87"/>
      <c r="G60" s="85">
        <v>30.4130341157</v>
      </c>
      <c r="H60" s="85">
        <v>0</v>
      </c>
      <c r="I60" s="85">
        <v>0</v>
      </c>
      <c r="J60" s="86">
        <v>30.4130341157</v>
      </c>
      <c r="K60" s="88"/>
      <c r="L60" s="89">
        <f t="shared" si="1"/>
        <v>30.480620072336126</v>
      </c>
      <c r="M60" s="909">
        <v>40</v>
      </c>
      <c r="N60" s="913">
        <v>65</v>
      </c>
      <c r="O60" s="90"/>
    </row>
    <row r="61" spans="1:20" x14ac:dyDescent="0.3">
      <c r="A61" s="929" t="s">
        <v>70</v>
      </c>
      <c r="B61" s="84">
        <v>0</v>
      </c>
      <c r="C61" s="85">
        <v>29.940578789803141</v>
      </c>
      <c r="D61" s="85">
        <v>0</v>
      </c>
      <c r="E61" s="86">
        <v>29.940578789803141</v>
      </c>
      <c r="F61" s="87"/>
      <c r="G61" s="85">
        <v>0</v>
      </c>
      <c r="H61" s="85">
        <v>4.0000000000000002E-4</v>
      </c>
      <c r="I61" s="85">
        <v>0</v>
      </c>
      <c r="J61" s="86">
        <v>4.0000000000000002E-4</v>
      </c>
      <c r="K61" s="88"/>
      <c r="L61" s="89">
        <f t="shared" si="1"/>
        <v>29.94097878980314</v>
      </c>
      <c r="M61" s="909">
        <v>58</v>
      </c>
      <c r="N61" s="913">
        <v>63</v>
      </c>
      <c r="O61" s="83"/>
      <c r="Q61" s="826" t="s">
        <v>8</v>
      </c>
    </row>
    <row r="62" spans="1:20" x14ac:dyDescent="0.3">
      <c r="A62" s="929" t="s">
        <v>67</v>
      </c>
      <c r="B62" s="84">
        <v>9.4348181075932153E-2</v>
      </c>
      <c r="C62" s="85">
        <v>23.232785992923887</v>
      </c>
      <c r="D62" s="85">
        <v>4.3282228068583875</v>
      </c>
      <c r="E62" s="86">
        <v>27.655356980858208</v>
      </c>
      <c r="F62" s="87"/>
      <c r="G62" s="85">
        <v>0</v>
      </c>
      <c r="H62" s="85">
        <v>0</v>
      </c>
      <c r="I62" s="85">
        <v>0</v>
      </c>
      <c r="J62" s="86">
        <v>0</v>
      </c>
      <c r="K62" s="88"/>
      <c r="L62" s="89">
        <f t="shared" si="1"/>
        <v>27.655356980858208</v>
      </c>
      <c r="M62" s="909">
        <v>71</v>
      </c>
      <c r="N62" s="913">
        <v>54</v>
      </c>
      <c r="O62" s="90"/>
      <c r="Q62" s="826" t="s">
        <v>7</v>
      </c>
      <c r="S62" s="906"/>
      <c r="T62" s="907"/>
    </row>
    <row r="63" spans="1:20" x14ac:dyDescent="0.3">
      <c r="A63" s="929" t="s">
        <v>54</v>
      </c>
      <c r="B63" s="84">
        <v>1.2573709516465572</v>
      </c>
      <c r="C63" s="85">
        <v>1.3607910732105599E-3</v>
      </c>
      <c r="D63" s="85">
        <v>0</v>
      </c>
      <c r="E63" s="86">
        <v>1.2587317427197677</v>
      </c>
      <c r="F63" s="87"/>
      <c r="G63" s="85">
        <v>24.058049454500001</v>
      </c>
      <c r="H63" s="85">
        <v>1.8891666699999997E-2</v>
      </c>
      <c r="I63" s="85">
        <v>0</v>
      </c>
      <c r="J63" s="86">
        <v>24.076941121200001</v>
      </c>
      <c r="K63" s="88"/>
      <c r="L63" s="89">
        <f t="shared" si="1"/>
        <v>25.335672863919768</v>
      </c>
      <c r="M63" s="909">
        <v>61</v>
      </c>
      <c r="N63" s="913">
        <v>61</v>
      </c>
      <c r="O63" s="83"/>
    </row>
    <row r="64" spans="1:20" x14ac:dyDescent="0.3">
      <c r="A64" s="929" t="s">
        <v>65</v>
      </c>
      <c r="B64" s="84">
        <v>4.6266896489159035E-2</v>
      </c>
      <c r="C64" s="85">
        <v>23.490429102785086</v>
      </c>
      <c r="D64" s="85">
        <v>1.4224802685294384</v>
      </c>
      <c r="E64" s="86">
        <v>24.959176267803684</v>
      </c>
      <c r="F64" s="87"/>
      <c r="G64" s="85">
        <v>0</v>
      </c>
      <c r="H64" s="85">
        <v>0</v>
      </c>
      <c r="I64" s="85">
        <v>0</v>
      </c>
      <c r="J64" s="86">
        <v>0</v>
      </c>
      <c r="K64" s="88"/>
      <c r="L64" s="89">
        <f t="shared" si="1"/>
        <v>24.959176267803684</v>
      </c>
      <c r="M64" s="909">
        <v>65</v>
      </c>
      <c r="N64" s="913">
        <v>57</v>
      </c>
      <c r="O64" s="83"/>
    </row>
    <row r="65" spans="1:20" x14ac:dyDescent="0.3">
      <c r="A65" s="929" t="s">
        <v>60</v>
      </c>
      <c r="B65" s="84">
        <v>13.508119386736823</v>
      </c>
      <c r="C65" s="85">
        <v>3.5543862832259823</v>
      </c>
      <c r="D65" s="85">
        <v>0.72802322416764953</v>
      </c>
      <c r="E65" s="86">
        <v>17.790528894130457</v>
      </c>
      <c r="F65" s="87"/>
      <c r="G65" s="85">
        <v>4.2259868447999995</v>
      </c>
      <c r="H65" s="85">
        <v>0</v>
      </c>
      <c r="I65" s="85">
        <v>0</v>
      </c>
      <c r="J65" s="86">
        <v>4.2259868447999995</v>
      </c>
      <c r="K65" s="88"/>
      <c r="L65" s="89">
        <f t="shared" si="1"/>
        <v>22.016515738930458</v>
      </c>
      <c r="M65" s="909">
        <v>50</v>
      </c>
      <c r="N65" s="913">
        <v>49</v>
      </c>
      <c r="O65" s="83"/>
    </row>
    <row r="66" spans="1:20" x14ac:dyDescent="0.3">
      <c r="A66" s="928" t="s">
        <v>46</v>
      </c>
      <c r="B66" s="74">
        <v>1.0432731561280958E-2</v>
      </c>
      <c r="C66" s="75">
        <v>1.7781003356617981</v>
      </c>
      <c r="D66" s="75">
        <v>0</v>
      </c>
      <c r="E66" s="76">
        <v>1.788533067223079</v>
      </c>
      <c r="F66" s="77"/>
      <c r="G66" s="75">
        <v>1.2562292643999999</v>
      </c>
      <c r="H66" s="75">
        <v>5.0061981195999996</v>
      </c>
      <c r="I66" s="75">
        <v>0.60115773769999992</v>
      </c>
      <c r="J66" s="76">
        <v>6.863585121699999</v>
      </c>
      <c r="K66" s="78"/>
      <c r="L66" s="79">
        <f t="shared" si="1"/>
        <v>8.6521181889230778</v>
      </c>
      <c r="M66" s="909">
        <v>10</v>
      </c>
      <c r="N66" s="913">
        <v>51</v>
      </c>
      <c r="O66" s="28"/>
    </row>
    <row r="67" spans="1:20" x14ac:dyDescent="0.3">
      <c r="A67" s="929" t="s">
        <v>69</v>
      </c>
      <c r="B67" s="84">
        <v>0.47355529347727482</v>
      </c>
      <c r="C67" s="85">
        <v>5.3950830082554662</v>
      </c>
      <c r="D67" s="85">
        <v>1.9999092805951193</v>
      </c>
      <c r="E67" s="86">
        <v>7.8685475823278601</v>
      </c>
      <c r="F67" s="87"/>
      <c r="G67" s="85">
        <v>0.103876028</v>
      </c>
      <c r="H67" s="85">
        <v>0.10252838759999999</v>
      </c>
      <c r="I67" s="85">
        <v>0</v>
      </c>
      <c r="J67" s="86">
        <v>0.2064044156</v>
      </c>
      <c r="K67" s="88"/>
      <c r="L67" s="89">
        <f t="shared" si="1"/>
        <v>8.0749519979278599</v>
      </c>
      <c r="M67" s="910">
        <v>46</v>
      </c>
      <c r="N67" s="913">
        <v>60</v>
      </c>
      <c r="O67" s="83"/>
    </row>
    <row r="68" spans="1:20" x14ac:dyDescent="0.3">
      <c r="A68" s="929" t="s">
        <v>72</v>
      </c>
      <c r="B68" s="84">
        <v>0.19550031751791708</v>
      </c>
      <c r="C68" s="85">
        <v>5.6091808037739277</v>
      </c>
      <c r="D68" s="85">
        <v>1.4365417762859476</v>
      </c>
      <c r="E68" s="86">
        <v>7.2412228975777921</v>
      </c>
      <c r="F68" s="87"/>
      <c r="G68" s="85">
        <v>0</v>
      </c>
      <c r="H68" s="85">
        <v>0.46493669399999998</v>
      </c>
      <c r="I68" s="85">
        <v>0</v>
      </c>
      <c r="J68" s="86">
        <v>0.46493669399999998</v>
      </c>
      <c r="K68" s="88"/>
      <c r="L68" s="89">
        <f t="shared" si="1"/>
        <v>7.7061595915777925</v>
      </c>
      <c r="M68" s="910">
        <v>51</v>
      </c>
      <c r="N68" s="913">
        <v>59</v>
      </c>
      <c r="O68" s="90"/>
    </row>
    <row r="69" spans="1:20" x14ac:dyDescent="0.3">
      <c r="A69" s="929" t="s">
        <v>71</v>
      </c>
      <c r="B69" s="84">
        <v>0</v>
      </c>
      <c r="C69" s="85">
        <v>6.2818651909643473</v>
      </c>
      <c r="D69" s="85">
        <v>0.2621790801052345</v>
      </c>
      <c r="E69" s="86">
        <v>6.5440442710695823</v>
      </c>
      <c r="F69" s="87"/>
      <c r="G69" s="85">
        <v>5.6449307000000001E-3</v>
      </c>
      <c r="H69" s="85">
        <v>1.9369999999999998E-2</v>
      </c>
      <c r="I69" s="85">
        <v>0</v>
      </c>
      <c r="J69" s="86">
        <v>2.50149307E-2</v>
      </c>
      <c r="K69" s="88"/>
      <c r="L69" s="89">
        <f t="shared" si="1"/>
        <v>6.5690592017695826</v>
      </c>
      <c r="M69" s="910">
        <v>54</v>
      </c>
      <c r="N69" s="913">
        <v>62</v>
      </c>
      <c r="O69" s="83"/>
    </row>
    <row r="70" spans="1:20" x14ac:dyDescent="0.3">
      <c r="A70" s="927" t="s">
        <v>26</v>
      </c>
      <c r="B70" s="74">
        <v>8.1647464392633581E-2</v>
      </c>
      <c r="C70" s="75">
        <v>1.8366143518098521</v>
      </c>
      <c r="D70" s="75">
        <v>0.79061961353533527</v>
      </c>
      <c r="E70" s="76">
        <v>2.7088814297378212</v>
      </c>
      <c r="F70" s="77"/>
      <c r="G70" s="75">
        <v>0.88354747490000007</v>
      </c>
      <c r="H70" s="75">
        <v>0.92518749999999994</v>
      </c>
      <c r="I70" s="75">
        <v>0.3750058</v>
      </c>
      <c r="J70" s="76">
        <v>2.1837407749</v>
      </c>
      <c r="K70" s="78"/>
      <c r="L70" s="79">
        <f t="shared" si="1"/>
        <v>4.8926222046378207</v>
      </c>
      <c r="M70" s="909">
        <v>7</v>
      </c>
      <c r="N70" s="913">
        <v>5</v>
      </c>
      <c r="O70" s="28"/>
    </row>
    <row r="71" spans="1:20" x14ac:dyDescent="0.3">
      <c r="A71" s="929" t="s">
        <v>68</v>
      </c>
      <c r="B71" s="84">
        <v>3.5158305361516828</v>
      </c>
      <c r="C71" s="85">
        <v>1.1539508300825547</v>
      </c>
      <c r="D71" s="85">
        <v>0</v>
      </c>
      <c r="E71" s="86">
        <v>4.669781366234238</v>
      </c>
      <c r="F71" s="87"/>
      <c r="G71" s="85">
        <v>0</v>
      </c>
      <c r="H71" s="85">
        <v>0</v>
      </c>
      <c r="I71" s="85">
        <v>0</v>
      </c>
      <c r="J71" s="86">
        <v>0</v>
      </c>
      <c r="K71" s="88"/>
      <c r="L71" s="89">
        <f t="shared" ref="L71:L77" si="2">SUM(J71,E71)</f>
        <v>4.669781366234238</v>
      </c>
      <c r="M71" s="909">
        <v>64</v>
      </c>
      <c r="N71" s="913">
        <v>67</v>
      </c>
      <c r="O71" s="83"/>
    </row>
    <row r="72" spans="1:20" x14ac:dyDescent="0.3">
      <c r="A72" s="929" t="s">
        <v>62</v>
      </c>
      <c r="B72" s="84">
        <v>0.7207656717771932</v>
      </c>
      <c r="C72" s="85">
        <v>0</v>
      </c>
      <c r="D72" s="85">
        <v>0</v>
      </c>
      <c r="E72" s="86">
        <v>0.7207656717771932</v>
      </c>
      <c r="F72" s="87"/>
      <c r="G72" s="85">
        <v>2.5571924494999996</v>
      </c>
      <c r="H72" s="85">
        <v>0</v>
      </c>
      <c r="I72" s="85">
        <v>0</v>
      </c>
      <c r="J72" s="86">
        <v>2.5571924494999996</v>
      </c>
      <c r="K72" s="88"/>
      <c r="L72" s="89">
        <f t="shared" si="2"/>
        <v>3.2779581212771927</v>
      </c>
      <c r="M72" s="909">
        <v>59</v>
      </c>
      <c r="N72" s="913">
        <v>66</v>
      </c>
      <c r="O72" s="83"/>
    </row>
    <row r="73" spans="1:20" x14ac:dyDescent="0.3">
      <c r="A73" s="930" t="s">
        <v>74</v>
      </c>
      <c r="B73" s="84">
        <v>0.83235053978045903</v>
      </c>
      <c r="C73" s="85">
        <v>0.78517644924249297</v>
      </c>
      <c r="D73" s="85">
        <v>1.5757960627778282</v>
      </c>
      <c r="E73" s="86">
        <v>3.1933230518007805</v>
      </c>
      <c r="F73" s="87"/>
      <c r="G73" s="85">
        <v>0</v>
      </c>
      <c r="H73" s="85">
        <v>0</v>
      </c>
      <c r="I73" s="85">
        <v>0</v>
      </c>
      <c r="J73" s="86">
        <v>0</v>
      </c>
      <c r="K73" s="88"/>
      <c r="L73" s="89">
        <f t="shared" si="2"/>
        <v>3.1933230518007805</v>
      </c>
      <c r="M73" s="909">
        <v>68</v>
      </c>
      <c r="N73" s="913">
        <v>70</v>
      </c>
      <c r="O73" s="83"/>
    </row>
    <row r="74" spans="1:20" x14ac:dyDescent="0.3">
      <c r="A74" s="929" t="s">
        <v>73</v>
      </c>
      <c r="B74" s="84">
        <v>1.0283044543227797</v>
      </c>
      <c r="C74" s="85">
        <v>1.3231425201850677</v>
      </c>
      <c r="D74" s="85">
        <v>4.6720493513562555E-2</v>
      </c>
      <c r="E74" s="86">
        <v>2.39816746802141</v>
      </c>
      <c r="F74" s="87"/>
      <c r="G74" s="85">
        <v>0</v>
      </c>
      <c r="H74" s="85">
        <v>0</v>
      </c>
      <c r="I74" s="85">
        <v>0</v>
      </c>
      <c r="J74" s="86">
        <v>0</v>
      </c>
      <c r="K74" s="88"/>
      <c r="L74" s="89">
        <f t="shared" si="2"/>
        <v>2.39816746802141</v>
      </c>
      <c r="M74" s="909">
        <v>63</v>
      </c>
      <c r="N74" s="913">
        <v>69</v>
      </c>
      <c r="O74" s="90"/>
    </row>
    <row r="75" spans="1:20" x14ac:dyDescent="0.3">
      <c r="A75" s="929" t="s">
        <v>64</v>
      </c>
      <c r="B75" s="84">
        <v>4.5359702440351992E-4</v>
      </c>
      <c r="C75" s="85">
        <v>0</v>
      </c>
      <c r="D75" s="85">
        <v>0</v>
      </c>
      <c r="E75" s="86">
        <v>4.5359702440351992E-4</v>
      </c>
      <c r="F75" s="87"/>
      <c r="G75" s="85">
        <v>1.3165044780999999</v>
      </c>
      <c r="H75" s="85">
        <v>0</v>
      </c>
      <c r="I75" s="85">
        <v>0</v>
      </c>
      <c r="J75" s="86">
        <v>1.3165044780999999</v>
      </c>
      <c r="K75" s="88"/>
      <c r="L75" s="89">
        <f t="shared" si="2"/>
        <v>1.3169580751244034</v>
      </c>
      <c r="M75" s="909">
        <v>62</v>
      </c>
      <c r="N75" s="913">
        <v>68</v>
      </c>
      <c r="O75" s="90"/>
    </row>
    <row r="76" spans="1:20" x14ac:dyDescent="0.3">
      <c r="A76" s="929" t="s">
        <v>66</v>
      </c>
      <c r="B76" s="84">
        <v>0.35743445522997369</v>
      </c>
      <c r="C76" s="85">
        <v>0.53978045904018868</v>
      </c>
      <c r="D76" s="85">
        <v>0</v>
      </c>
      <c r="E76" s="86">
        <v>0.89721491427016242</v>
      </c>
      <c r="F76" s="87"/>
      <c r="G76" s="85">
        <v>0</v>
      </c>
      <c r="H76" s="85">
        <v>0.12090125</v>
      </c>
      <c r="I76" s="85">
        <v>0</v>
      </c>
      <c r="J76" s="86">
        <v>0.12090125</v>
      </c>
      <c r="K76" s="88"/>
      <c r="L76" s="89">
        <f t="shared" si="2"/>
        <v>1.0181161642701624</v>
      </c>
      <c r="M76" s="909">
        <v>70</v>
      </c>
      <c r="N76" s="913">
        <v>71</v>
      </c>
      <c r="O76" s="83"/>
    </row>
    <row r="77" spans="1:20" ht="19.5" thickBot="1" x14ac:dyDescent="0.35">
      <c r="A77" s="931" t="s">
        <v>304</v>
      </c>
      <c r="B77" s="93">
        <v>0.53841966796697815</v>
      </c>
      <c r="C77" s="94">
        <v>1.0432731561280958E-2</v>
      </c>
      <c r="D77" s="94">
        <v>0</v>
      </c>
      <c r="E77" s="95">
        <v>0.54885239952825915</v>
      </c>
      <c r="F77" s="96"/>
      <c r="G77" s="94">
        <v>0.2354431605</v>
      </c>
      <c r="H77" s="94">
        <v>0</v>
      </c>
      <c r="I77" s="94">
        <v>0</v>
      </c>
      <c r="J77" s="95">
        <v>0.2354431605</v>
      </c>
      <c r="K77" s="97"/>
      <c r="L77" s="98">
        <f t="shared" si="2"/>
        <v>0.78429556002825918</v>
      </c>
      <c r="M77" s="911">
        <v>19</v>
      </c>
      <c r="N77" s="914">
        <v>15</v>
      </c>
      <c r="O77" s="92"/>
      <c r="T77" s="907"/>
    </row>
    <row r="78" spans="1:20" x14ac:dyDescent="0.3">
      <c r="A78" s="99"/>
      <c r="B78" s="100"/>
      <c r="C78" s="101"/>
      <c r="D78" s="101"/>
      <c r="E78" s="102"/>
      <c r="F78" s="103"/>
      <c r="G78" s="101"/>
      <c r="H78" s="101"/>
      <c r="I78" s="101"/>
      <c r="J78" s="102"/>
      <c r="K78" s="57"/>
      <c r="L78" s="48"/>
      <c r="M78" s="329"/>
      <c r="O78" s="99"/>
    </row>
    <row r="79" spans="1:20" ht="19.149999999999999" customHeight="1" x14ac:dyDescent="0.3">
      <c r="A79" s="99" t="s">
        <v>93</v>
      </c>
      <c r="B79" s="100"/>
      <c r="C79" s="101"/>
      <c r="D79" s="101"/>
      <c r="E79" s="102"/>
      <c r="F79" s="103"/>
      <c r="G79" s="101"/>
      <c r="H79" s="101"/>
      <c r="I79" s="101"/>
      <c r="J79" s="102"/>
      <c r="K79" s="57"/>
      <c r="L79" s="48"/>
    </row>
    <row r="80" spans="1:20" x14ac:dyDescent="0.3">
      <c r="A80" s="104" t="s">
        <v>94</v>
      </c>
      <c r="B80" s="100">
        <v>0.28758051347183161</v>
      </c>
      <c r="C80" s="101">
        <v>0</v>
      </c>
      <c r="D80" s="101">
        <v>0</v>
      </c>
      <c r="E80" s="102">
        <v>0.28758051347183161</v>
      </c>
      <c r="F80" s="103"/>
      <c r="G80" s="101">
        <v>0</v>
      </c>
      <c r="H80" s="101">
        <v>0</v>
      </c>
      <c r="I80" s="101">
        <v>0</v>
      </c>
      <c r="J80" s="102">
        <v>0</v>
      </c>
      <c r="K80" s="57"/>
      <c r="L80" s="105">
        <f t="shared" ref="L80:L89" si="3">SUM(J80,E80)</f>
        <v>0.28758051347183161</v>
      </c>
    </row>
    <row r="81" spans="1:12" x14ac:dyDescent="0.3">
      <c r="A81" s="104" t="s">
        <v>95</v>
      </c>
      <c r="B81" s="100">
        <v>0.16238773473646015</v>
      </c>
      <c r="C81" s="101">
        <v>0</v>
      </c>
      <c r="D81" s="101">
        <v>0</v>
      </c>
      <c r="E81" s="102">
        <v>0.16238773473646015</v>
      </c>
      <c r="F81" s="103"/>
      <c r="G81" s="101">
        <v>0</v>
      </c>
      <c r="H81" s="101">
        <v>0</v>
      </c>
      <c r="I81" s="101">
        <v>0</v>
      </c>
      <c r="J81" s="102">
        <v>0</v>
      </c>
      <c r="K81" s="57"/>
      <c r="L81" s="105">
        <f t="shared" si="3"/>
        <v>0.16238773473646015</v>
      </c>
    </row>
    <row r="82" spans="1:12" x14ac:dyDescent="0.3">
      <c r="A82" s="104" t="s">
        <v>96</v>
      </c>
      <c r="B82" s="100">
        <v>9.7069763222353264E-2</v>
      </c>
      <c r="C82" s="101">
        <v>0</v>
      </c>
      <c r="D82" s="101">
        <v>0</v>
      </c>
      <c r="E82" s="102">
        <v>9.7069763222353264E-2</v>
      </c>
      <c r="F82" s="103"/>
      <c r="G82" s="101">
        <v>0</v>
      </c>
      <c r="H82" s="101">
        <v>0</v>
      </c>
      <c r="I82" s="101">
        <v>0</v>
      </c>
      <c r="J82" s="102">
        <v>0</v>
      </c>
      <c r="K82" s="57"/>
      <c r="L82" s="105">
        <f t="shared" si="3"/>
        <v>9.7069763222353264E-2</v>
      </c>
    </row>
    <row r="83" spans="1:12" x14ac:dyDescent="0.3">
      <c r="A83" s="104" t="s">
        <v>97</v>
      </c>
      <c r="B83" s="100">
        <v>5.4885239952825911E-2</v>
      </c>
      <c r="C83" s="101">
        <v>0</v>
      </c>
      <c r="D83" s="101">
        <v>0</v>
      </c>
      <c r="E83" s="102">
        <v>5.4885239952825911E-2</v>
      </c>
      <c r="F83" s="103"/>
      <c r="G83" s="101">
        <v>0</v>
      </c>
      <c r="H83" s="101">
        <v>0</v>
      </c>
      <c r="I83" s="101">
        <v>0</v>
      </c>
      <c r="J83" s="102">
        <v>0</v>
      </c>
      <c r="K83" s="57"/>
      <c r="L83" s="105">
        <f t="shared" si="3"/>
        <v>5.4885239952825911E-2</v>
      </c>
    </row>
    <row r="84" spans="1:12" x14ac:dyDescent="0.3">
      <c r="A84" s="104" t="s">
        <v>98</v>
      </c>
      <c r="B84" s="100">
        <v>1.9051075024947836E-2</v>
      </c>
      <c r="C84" s="101">
        <v>0</v>
      </c>
      <c r="D84" s="101">
        <v>0</v>
      </c>
      <c r="E84" s="102">
        <v>1.9051075024947836E-2</v>
      </c>
      <c r="F84" s="103"/>
      <c r="G84" s="101">
        <v>0</v>
      </c>
      <c r="H84" s="101">
        <v>0</v>
      </c>
      <c r="I84" s="101">
        <v>0</v>
      </c>
      <c r="J84" s="102">
        <v>0</v>
      </c>
      <c r="K84" s="57"/>
      <c r="L84" s="105">
        <f t="shared" si="3"/>
        <v>1.9051075024947836E-2</v>
      </c>
    </row>
    <row r="85" spans="1:12" x14ac:dyDescent="0.3">
      <c r="A85" s="106" t="s">
        <v>99</v>
      </c>
      <c r="B85" s="100">
        <v>1.4061507756509118E-2</v>
      </c>
      <c r="C85" s="101">
        <v>0</v>
      </c>
      <c r="D85" s="101">
        <v>0</v>
      </c>
      <c r="E85" s="102">
        <v>1.4061507756509118E-2</v>
      </c>
      <c r="F85" s="103"/>
      <c r="G85" s="101">
        <v>0</v>
      </c>
      <c r="H85" s="101">
        <v>0</v>
      </c>
      <c r="I85" s="101">
        <v>0</v>
      </c>
      <c r="J85" s="102">
        <v>0</v>
      </c>
      <c r="K85" s="57"/>
      <c r="L85" s="105">
        <f t="shared" si="3"/>
        <v>1.4061507756509118E-2</v>
      </c>
    </row>
    <row r="86" spans="1:12" x14ac:dyDescent="0.3">
      <c r="A86" s="104" t="s">
        <v>100</v>
      </c>
      <c r="B86" s="100">
        <v>0</v>
      </c>
      <c r="C86" s="101">
        <v>9.0719404880703985E-4</v>
      </c>
      <c r="D86" s="101">
        <v>0</v>
      </c>
      <c r="E86" s="102">
        <v>9.0719404880703985E-4</v>
      </c>
      <c r="F86" s="103"/>
      <c r="G86" s="101">
        <v>0</v>
      </c>
      <c r="H86" s="101">
        <v>0</v>
      </c>
      <c r="I86" s="101">
        <v>0</v>
      </c>
      <c r="J86" s="102">
        <v>0</v>
      </c>
      <c r="K86" s="57"/>
      <c r="L86" s="105">
        <f t="shared" si="3"/>
        <v>9.0719404880703985E-4</v>
      </c>
    </row>
    <row r="87" spans="1:12" x14ac:dyDescent="0.3">
      <c r="A87" s="106" t="s">
        <v>101</v>
      </c>
      <c r="B87" s="100">
        <v>0</v>
      </c>
      <c r="C87" s="101">
        <v>0</v>
      </c>
      <c r="D87" s="101">
        <v>0</v>
      </c>
      <c r="E87" s="102">
        <v>0</v>
      </c>
      <c r="F87" s="103"/>
      <c r="G87" s="101">
        <v>0</v>
      </c>
      <c r="H87" s="101">
        <v>0</v>
      </c>
      <c r="I87" s="101">
        <v>0</v>
      </c>
      <c r="J87" s="102">
        <v>0</v>
      </c>
      <c r="K87" s="57"/>
      <c r="L87" s="105">
        <f t="shared" si="3"/>
        <v>0</v>
      </c>
    </row>
    <row r="88" spans="1:12" x14ac:dyDescent="0.3">
      <c r="A88" s="107" t="s">
        <v>102</v>
      </c>
      <c r="B88" s="100">
        <v>0</v>
      </c>
      <c r="C88" s="101">
        <v>0</v>
      </c>
      <c r="D88" s="101">
        <v>0</v>
      </c>
      <c r="E88" s="102">
        <v>0</v>
      </c>
      <c r="F88" s="103"/>
      <c r="G88" s="101">
        <v>0</v>
      </c>
      <c r="H88" s="101">
        <v>0</v>
      </c>
      <c r="I88" s="101">
        <v>0</v>
      </c>
      <c r="J88" s="102">
        <v>0</v>
      </c>
      <c r="K88" s="57"/>
      <c r="L88" s="105">
        <f t="shared" si="3"/>
        <v>0</v>
      </c>
    </row>
    <row r="89" spans="1:12" x14ac:dyDescent="0.3">
      <c r="A89" s="107" t="s">
        <v>103</v>
      </c>
      <c r="B89" s="100">
        <v>0</v>
      </c>
      <c r="C89" s="101">
        <v>0</v>
      </c>
      <c r="D89" s="101">
        <v>0</v>
      </c>
      <c r="E89" s="102">
        <v>0</v>
      </c>
      <c r="F89" s="103"/>
      <c r="G89" s="101">
        <v>0</v>
      </c>
      <c r="H89" s="101">
        <v>0</v>
      </c>
      <c r="I89" s="101">
        <v>0</v>
      </c>
      <c r="J89" s="102">
        <v>0</v>
      </c>
      <c r="K89" s="57"/>
      <c r="L89" s="105">
        <f t="shared" si="3"/>
        <v>0</v>
      </c>
    </row>
    <row r="90" spans="1:12" x14ac:dyDescent="0.3">
      <c r="A90" s="107" t="s">
        <v>104</v>
      </c>
      <c r="B90" s="100">
        <v>0</v>
      </c>
      <c r="C90" s="101">
        <v>0</v>
      </c>
      <c r="D90" s="101">
        <v>0</v>
      </c>
      <c r="E90" s="102">
        <v>0</v>
      </c>
      <c r="F90" s="103"/>
      <c r="G90" s="101">
        <v>0</v>
      </c>
      <c r="H90" s="101">
        <v>0</v>
      </c>
      <c r="I90" s="101">
        <v>0</v>
      </c>
      <c r="J90" s="102">
        <v>0</v>
      </c>
      <c r="K90" s="57"/>
      <c r="L90" s="105">
        <f>SUM(J90,E90)</f>
        <v>0</v>
      </c>
    </row>
    <row r="93" spans="1:12" x14ac:dyDescent="0.3">
      <c r="A93" s="108" t="s">
        <v>105</v>
      </c>
    </row>
    <row r="94" spans="1:12" x14ac:dyDescent="0.3">
      <c r="A94" s="109" t="s">
        <v>529</v>
      </c>
      <c r="B94" s="44" t="s">
        <v>106</v>
      </c>
    </row>
    <row r="95" spans="1:12" x14ac:dyDescent="0.3">
      <c r="A95" s="5" t="s">
        <v>107</v>
      </c>
    </row>
    <row r="96" spans="1:12" x14ac:dyDescent="0.3">
      <c r="A96" s="109" t="s">
        <v>108</v>
      </c>
    </row>
    <row r="97" spans="1:1" x14ac:dyDescent="0.3">
      <c r="A97" s="109" t="s">
        <v>109</v>
      </c>
    </row>
    <row r="98" spans="1:1" x14ac:dyDescent="0.3">
      <c r="A98" s="109" t="s">
        <v>110</v>
      </c>
    </row>
    <row r="99" spans="1:1" x14ac:dyDescent="0.3">
      <c r="A99" s="109" t="s">
        <v>111</v>
      </c>
    </row>
    <row r="100" spans="1:1" x14ac:dyDescent="0.3">
      <c r="A100" s="109" t="s">
        <v>112</v>
      </c>
    </row>
    <row r="101" spans="1:1" x14ac:dyDescent="0.3">
      <c r="A101" s="5" t="s">
        <v>113</v>
      </c>
    </row>
    <row r="102" spans="1:1" x14ac:dyDescent="0.3">
      <c r="A102" s="109" t="s">
        <v>114</v>
      </c>
    </row>
    <row r="103" spans="1:1" x14ac:dyDescent="0.3">
      <c r="A103" s="109" t="s">
        <v>115</v>
      </c>
    </row>
    <row r="104" spans="1:1" x14ac:dyDescent="0.3">
      <c r="A104" s="109" t="s">
        <v>116</v>
      </c>
    </row>
    <row r="105" spans="1:1" x14ac:dyDescent="0.3">
      <c r="A105" s="109" t="s">
        <v>117</v>
      </c>
    </row>
    <row r="106" spans="1:1" x14ac:dyDescent="0.3">
      <c r="A106" s="109" t="s">
        <v>118</v>
      </c>
    </row>
    <row r="107" spans="1:1" x14ac:dyDescent="0.3">
      <c r="A107" s="109" t="s">
        <v>119</v>
      </c>
    </row>
    <row r="108" spans="1:1" x14ac:dyDescent="0.3">
      <c r="A108" s="109" t="s">
        <v>120</v>
      </c>
    </row>
  </sheetData>
  <sortState ref="A5:N75">
    <sortCondition descending="1" ref="L5:L75"/>
  </sortState>
  <conditionalFormatting sqref="M7:M77">
    <cfRule type="cellIs" dxfId="45" priority="7" stopIfTrue="1" operator="lessThanOrEqual">
      <formula>24</formula>
    </cfRule>
    <cfRule type="cellIs" dxfId="44" priority="8" stopIfTrue="1" operator="lessThanOrEqual">
      <formula>48</formula>
    </cfRule>
    <cfRule type="cellIs" dxfId="43" priority="9" operator="greaterThan">
      <formula>48</formula>
    </cfRule>
  </conditionalFormatting>
  <conditionalFormatting sqref="N7:N77">
    <cfRule type="cellIs" dxfId="42" priority="1" stopIfTrue="1" operator="lessThanOrEqual">
      <formula>24</formula>
    </cfRule>
    <cfRule type="cellIs" dxfId="41" priority="2" stopIfTrue="1" operator="lessThanOrEqual">
      <formula>48</formula>
    </cfRule>
    <cfRule type="cellIs" dxfId="40" priority="3" operator="greaterThan">
      <formula>48</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9"/>
  <sheetViews>
    <sheetView zoomScale="70" zoomScaleNormal="70" workbookViewId="0">
      <pane ySplit="6" topLeftCell="A7" activePane="bottomLeft" state="frozen"/>
      <selection activeCell="P19" sqref="P18:P19"/>
      <selection pane="bottomLeft" activeCell="G32" sqref="G32"/>
    </sheetView>
  </sheetViews>
  <sheetFormatPr defaultColWidth="8.85546875" defaultRowHeight="18.75" x14ac:dyDescent="0.3"/>
  <cols>
    <col min="1" max="1" width="31.85546875" style="222" customWidth="1"/>
    <col min="2" max="2" width="21.7109375" style="10" customWidth="1"/>
    <col min="3" max="3" width="19.7109375" style="220" customWidth="1"/>
    <col min="4" max="4" width="15.5703125" style="1" customWidth="1"/>
    <col min="5" max="5" width="10.140625" style="10" customWidth="1"/>
    <col min="6" max="12" width="17.140625" style="219" customWidth="1"/>
    <col min="13" max="16384" width="8.85546875" style="1"/>
  </cols>
  <sheetData>
    <row r="1" spans="1:12" ht="21" x14ac:dyDescent="0.35">
      <c r="A1" s="632" t="s">
        <v>288</v>
      </c>
    </row>
    <row r="2" spans="1:12" ht="21" x14ac:dyDescent="0.35">
      <c r="A2" s="632"/>
    </row>
    <row r="3" spans="1:12" ht="42" customHeight="1" thickBot="1" x14ac:dyDescent="0.35">
      <c r="A3" s="728"/>
      <c r="B3" s="730" t="s">
        <v>464</v>
      </c>
      <c r="C3" s="729" t="s">
        <v>531</v>
      </c>
    </row>
    <row r="4" spans="1:12" x14ac:dyDescent="0.3">
      <c r="A4" s="650"/>
      <c r="B4" s="732"/>
      <c r="C4" s="733"/>
      <c r="D4" s="349" t="s">
        <v>171</v>
      </c>
      <c r="E4" s="743"/>
    </row>
    <row r="5" spans="1:12" x14ac:dyDescent="0.3">
      <c r="A5" s="223"/>
      <c r="B5" s="224" t="s">
        <v>4</v>
      </c>
      <c r="C5" s="739" t="s">
        <v>540</v>
      </c>
      <c r="D5" s="941" t="s">
        <v>530</v>
      </c>
      <c r="E5" s="955"/>
      <c r="F5" s="932" t="s">
        <v>173</v>
      </c>
    </row>
    <row r="6" spans="1:12" ht="19.5" thickBot="1" x14ac:dyDescent="0.35">
      <c r="A6" s="223" t="s">
        <v>8</v>
      </c>
      <c r="B6" s="229" t="s">
        <v>6</v>
      </c>
      <c r="C6" s="742">
        <f>MAX(C7:C77)</f>
        <v>8.1337001613498749</v>
      </c>
      <c r="D6" s="744" t="s">
        <v>301</v>
      </c>
      <c r="E6" s="743" t="s">
        <v>7</v>
      </c>
    </row>
    <row r="7" spans="1:12" x14ac:dyDescent="0.3">
      <c r="A7" s="973" t="s">
        <v>300</v>
      </c>
      <c r="B7" s="234">
        <f t="shared" ref="B7:B38" si="0">MAX(0,5+C7-C$6)*2</f>
        <v>10</v>
      </c>
      <c r="C7" s="235">
        <f t="shared" ref="C7:C38" si="1">LOG(1+1000*D7)</f>
        <v>8.1337001613498749</v>
      </c>
      <c r="D7" s="745">
        <v>136050.505</v>
      </c>
      <c r="E7" s="236">
        <f t="shared" ref="E7:E38" si="2">RANK(D7,D$7:D$77,0)</f>
        <v>1</v>
      </c>
      <c r="F7" s="237"/>
      <c r="G7" s="237"/>
      <c r="H7" s="237"/>
      <c r="I7" s="237"/>
      <c r="J7" s="237"/>
      <c r="K7" s="237"/>
      <c r="L7" s="237"/>
    </row>
    <row r="8" spans="1:12" x14ac:dyDescent="0.3">
      <c r="A8" s="530" t="s">
        <v>14</v>
      </c>
      <c r="B8" s="243">
        <f t="shared" si="0"/>
        <v>8.8001993433605037</v>
      </c>
      <c r="C8" s="244">
        <f t="shared" si="1"/>
        <v>7.5337998330301268</v>
      </c>
      <c r="D8" s="746">
        <v>34182.184999999998</v>
      </c>
      <c r="E8" s="245">
        <f t="shared" si="2"/>
        <v>2</v>
      </c>
      <c r="F8" s="237"/>
      <c r="G8" s="237"/>
      <c r="H8" s="237"/>
      <c r="I8" s="237"/>
      <c r="J8" s="237"/>
      <c r="K8" s="237"/>
      <c r="L8" s="237"/>
    </row>
    <row r="9" spans="1:12" x14ac:dyDescent="0.3">
      <c r="A9" s="530" t="s">
        <v>16</v>
      </c>
      <c r="B9" s="243">
        <f t="shared" si="0"/>
        <v>8.3015026106622472</v>
      </c>
      <c r="C9" s="244">
        <f t="shared" si="1"/>
        <v>7.2844514666809976</v>
      </c>
      <c r="D9" s="746">
        <v>19250.918000000001</v>
      </c>
      <c r="E9" s="245">
        <f t="shared" si="2"/>
        <v>3</v>
      </c>
      <c r="F9" s="237"/>
      <c r="G9" s="237"/>
      <c r="H9" s="237"/>
      <c r="I9" s="237"/>
      <c r="J9" s="237"/>
      <c r="K9" s="237"/>
      <c r="L9" s="237"/>
    </row>
    <row r="10" spans="1:12" x14ac:dyDescent="0.3">
      <c r="A10" s="530" t="s">
        <v>293</v>
      </c>
      <c r="B10" s="243">
        <f t="shared" si="0"/>
        <v>8.1011320977313872</v>
      </c>
      <c r="C10" s="244">
        <f t="shared" si="1"/>
        <v>7.1842662102155685</v>
      </c>
      <c r="D10" s="746">
        <v>15285.026</v>
      </c>
      <c r="E10" s="245">
        <f t="shared" si="2"/>
        <v>4</v>
      </c>
      <c r="F10" s="237"/>
      <c r="G10" s="237"/>
      <c r="H10" s="237"/>
      <c r="I10" s="237"/>
      <c r="J10" s="237"/>
      <c r="K10" s="237"/>
      <c r="L10" s="237"/>
    </row>
    <row r="11" spans="1:12" x14ac:dyDescent="0.3">
      <c r="A11" s="530" t="s">
        <v>292</v>
      </c>
      <c r="B11" s="243">
        <f t="shared" si="0"/>
        <v>7.1089311905523971</v>
      </c>
      <c r="C11" s="244">
        <f t="shared" si="1"/>
        <v>6.6881657566260726</v>
      </c>
      <c r="D11" s="746">
        <v>4877.1450000000004</v>
      </c>
      <c r="E11" s="245">
        <f t="shared" si="2"/>
        <v>5</v>
      </c>
      <c r="F11" s="237"/>
      <c r="G11" s="237"/>
      <c r="H11" s="237"/>
      <c r="I11" s="237"/>
      <c r="J11" s="237"/>
      <c r="K11" s="237"/>
      <c r="L11" s="237"/>
    </row>
    <row r="12" spans="1:12" x14ac:dyDescent="0.3">
      <c r="A12" s="530" t="s">
        <v>295</v>
      </c>
      <c r="B12" s="243">
        <f t="shared" si="0"/>
        <v>7.0444700596097398</v>
      </c>
      <c r="C12" s="244">
        <f t="shared" si="1"/>
        <v>6.6559351911547449</v>
      </c>
      <c r="D12" s="746">
        <v>4528.299</v>
      </c>
      <c r="E12" s="245">
        <f t="shared" si="2"/>
        <v>6</v>
      </c>
      <c r="F12" s="237"/>
      <c r="G12" s="237"/>
      <c r="H12" s="237"/>
      <c r="I12" s="237"/>
      <c r="J12" s="237"/>
      <c r="K12" s="237"/>
      <c r="L12" s="237"/>
    </row>
    <row r="13" spans="1:12" x14ac:dyDescent="0.3">
      <c r="A13" s="530" t="s">
        <v>251</v>
      </c>
      <c r="B13" s="243">
        <f t="shared" si="0"/>
        <v>6.9831148666272185</v>
      </c>
      <c r="C13" s="244">
        <f t="shared" si="1"/>
        <v>6.6252575946634833</v>
      </c>
      <c r="D13" s="746">
        <v>4219.4660000000003</v>
      </c>
      <c r="E13" s="245">
        <f t="shared" si="2"/>
        <v>7</v>
      </c>
      <c r="F13" s="237"/>
      <c r="G13" s="237"/>
      <c r="H13" s="237"/>
      <c r="I13" s="237"/>
      <c r="J13" s="237"/>
      <c r="K13" s="237"/>
      <c r="L13" s="237"/>
    </row>
    <row r="14" spans="1:12" x14ac:dyDescent="0.3">
      <c r="A14" s="531" t="s">
        <v>21</v>
      </c>
      <c r="B14" s="243">
        <f t="shared" si="0"/>
        <v>6.7701114631754429</v>
      </c>
      <c r="C14" s="244">
        <f t="shared" si="1"/>
        <v>6.5187558929375964</v>
      </c>
      <c r="D14" s="746">
        <v>3301.8380000000002</v>
      </c>
      <c r="E14" s="245">
        <f t="shared" si="2"/>
        <v>8</v>
      </c>
      <c r="F14" s="237"/>
      <c r="G14" s="237"/>
      <c r="H14" s="237"/>
      <c r="I14" s="237"/>
      <c r="J14" s="237"/>
      <c r="K14" s="237"/>
      <c r="L14" s="237"/>
    </row>
    <row r="15" spans="1:12" x14ac:dyDescent="0.3">
      <c r="A15" s="530" t="s">
        <v>13</v>
      </c>
      <c r="B15" s="243">
        <f t="shared" si="0"/>
        <v>6.7557415923094268</v>
      </c>
      <c r="C15" s="244">
        <f t="shared" si="1"/>
        <v>6.5115709575045875</v>
      </c>
      <c r="D15" s="746">
        <v>3247.6619999999998</v>
      </c>
      <c r="E15" s="245">
        <f t="shared" si="2"/>
        <v>9</v>
      </c>
      <c r="F15" s="237"/>
      <c r="G15" s="237"/>
      <c r="H15" s="237"/>
      <c r="I15" s="237"/>
      <c r="J15" s="237"/>
      <c r="K15" s="237"/>
      <c r="L15" s="237"/>
    </row>
    <row r="16" spans="1:12" x14ac:dyDescent="0.3">
      <c r="A16" s="544" t="s">
        <v>24</v>
      </c>
      <c r="B16" s="243">
        <f t="shared" si="0"/>
        <v>6.592138463556438</v>
      </c>
      <c r="C16" s="244">
        <f t="shared" si="1"/>
        <v>6.429769393128093</v>
      </c>
      <c r="D16" s="746">
        <v>2690.105</v>
      </c>
      <c r="E16" s="245">
        <f t="shared" si="2"/>
        <v>10</v>
      </c>
      <c r="F16" s="237"/>
      <c r="G16" s="237"/>
      <c r="H16" s="237"/>
      <c r="I16" s="237"/>
      <c r="J16" s="237"/>
      <c r="K16" s="237"/>
      <c r="L16" s="237"/>
    </row>
    <row r="17" spans="1:12" x14ac:dyDescent="0.3">
      <c r="A17" s="530" t="s">
        <v>25</v>
      </c>
      <c r="B17" s="243">
        <f t="shared" si="0"/>
        <v>6.5337057021807041</v>
      </c>
      <c r="C17" s="244">
        <f t="shared" si="1"/>
        <v>6.400553012440227</v>
      </c>
      <c r="D17" s="746">
        <v>2515.0859999999998</v>
      </c>
      <c r="E17" s="245">
        <f t="shared" si="2"/>
        <v>11</v>
      </c>
      <c r="F17" s="237"/>
      <c r="G17" s="237"/>
      <c r="H17" s="237"/>
      <c r="I17" s="237"/>
      <c r="J17" s="237"/>
      <c r="K17" s="237"/>
      <c r="L17" s="237"/>
    </row>
    <row r="18" spans="1:12" x14ac:dyDescent="0.3">
      <c r="A18" s="530" t="s">
        <v>319</v>
      </c>
      <c r="B18" s="243">
        <f t="shared" si="0"/>
        <v>6.3978518273014657</v>
      </c>
      <c r="C18" s="244">
        <f t="shared" si="1"/>
        <v>6.3326260750006078</v>
      </c>
      <c r="D18" s="746">
        <v>2150.9279999999999</v>
      </c>
      <c r="E18" s="245">
        <f t="shared" si="2"/>
        <v>12</v>
      </c>
      <c r="F18" s="237"/>
      <c r="G18" s="237"/>
      <c r="H18" s="237"/>
      <c r="I18" s="237"/>
      <c r="J18" s="237"/>
      <c r="K18" s="237"/>
      <c r="L18" s="237"/>
    </row>
    <row r="19" spans="1:12" x14ac:dyDescent="0.3">
      <c r="A19" s="544" t="s">
        <v>19</v>
      </c>
      <c r="B19" s="243">
        <f t="shared" si="0"/>
        <v>6.3370320167349767</v>
      </c>
      <c r="C19" s="244">
        <f t="shared" si="1"/>
        <v>6.3022161697173633</v>
      </c>
      <c r="D19" s="746">
        <v>2005.4690000000001</v>
      </c>
      <c r="E19" s="245">
        <f t="shared" si="2"/>
        <v>13</v>
      </c>
      <c r="F19" s="237"/>
      <c r="G19" s="237"/>
      <c r="H19" s="237"/>
      <c r="I19" s="237"/>
      <c r="J19" s="237"/>
      <c r="K19" s="237"/>
      <c r="L19" s="237"/>
    </row>
    <row r="20" spans="1:12" x14ac:dyDescent="0.3">
      <c r="A20" s="544" t="s">
        <v>22</v>
      </c>
      <c r="B20" s="243">
        <f t="shared" si="0"/>
        <v>6.2896445754387003</v>
      </c>
      <c r="C20" s="244">
        <f t="shared" si="1"/>
        <v>6.2785224490692251</v>
      </c>
      <c r="D20" s="746">
        <v>1898.9880000000001</v>
      </c>
      <c r="E20" s="245">
        <f t="shared" si="2"/>
        <v>14</v>
      </c>
      <c r="F20" s="237"/>
      <c r="G20" s="237"/>
      <c r="H20" s="237"/>
      <c r="I20" s="237"/>
      <c r="J20" s="237"/>
      <c r="K20" s="237"/>
      <c r="L20" s="237"/>
    </row>
    <row r="21" spans="1:12" x14ac:dyDescent="0.3">
      <c r="A21" s="544" t="s">
        <v>30</v>
      </c>
      <c r="B21" s="243">
        <f t="shared" si="0"/>
        <v>6.1030140143018983</v>
      </c>
      <c r="C21" s="244">
        <f t="shared" si="1"/>
        <v>6.1852071685008232</v>
      </c>
      <c r="D21" s="746">
        <v>1531.817</v>
      </c>
      <c r="E21" s="245">
        <f t="shared" si="2"/>
        <v>15</v>
      </c>
      <c r="F21" s="237"/>
      <c r="G21" s="237"/>
      <c r="H21" s="237"/>
      <c r="I21" s="237"/>
      <c r="J21" s="237"/>
      <c r="K21" s="237"/>
      <c r="L21" s="237"/>
    </row>
    <row r="22" spans="1:12" x14ac:dyDescent="0.3">
      <c r="A22" s="544" t="s">
        <v>33</v>
      </c>
      <c r="B22" s="243">
        <f t="shared" si="0"/>
        <v>6.0907243967578424</v>
      </c>
      <c r="C22" s="244">
        <f t="shared" si="1"/>
        <v>6.1790623597287953</v>
      </c>
      <c r="D22" s="746">
        <v>1510.296</v>
      </c>
      <c r="E22" s="245">
        <f t="shared" si="2"/>
        <v>16</v>
      </c>
      <c r="F22" s="237"/>
      <c r="G22" s="237"/>
      <c r="H22" s="237"/>
      <c r="I22" s="237"/>
      <c r="J22" s="237"/>
      <c r="K22" s="237"/>
      <c r="L22" s="237"/>
    </row>
    <row r="23" spans="1:12" x14ac:dyDescent="0.3">
      <c r="A23" s="530" t="s">
        <v>36</v>
      </c>
      <c r="B23" s="243">
        <f t="shared" si="0"/>
        <v>5.9998448090340375</v>
      </c>
      <c r="C23" s="244">
        <f t="shared" si="1"/>
        <v>6.1336225658668928</v>
      </c>
      <c r="D23" s="746">
        <v>1360.261</v>
      </c>
      <c r="E23" s="245">
        <f t="shared" si="2"/>
        <v>17</v>
      </c>
      <c r="F23" s="237"/>
      <c r="G23" s="237"/>
      <c r="H23" s="237"/>
      <c r="I23" s="237"/>
      <c r="J23" s="237"/>
      <c r="K23" s="237"/>
      <c r="L23" s="237"/>
    </row>
    <row r="24" spans="1:12" x14ac:dyDescent="0.3">
      <c r="A24" s="530" t="s">
        <v>305</v>
      </c>
      <c r="B24" s="243">
        <f t="shared" si="0"/>
        <v>5.9830233212223973</v>
      </c>
      <c r="C24" s="244">
        <f t="shared" si="1"/>
        <v>6.1252118219610745</v>
      </c>
      <c r="D24" s="746">
        <v>1334.171</v>
      </c>
      <c r="E24" s="245">
        <f t="shared" si="2"/>
        <v>18</v>
      </c>
      <c r="F24" s="237"/>
      <c r="G24" s="237"/>
      <c r="H24" s="237"/>
      <c r="I24" s="237"/>
      <c r="J24" s="237"/>
      <c r="K24" s="237"/>
      <c r="L24" s="237"/>
    </row>
    <row r="25" spans="1:12" x14ac:dyDescent="0.3">
      <c r="A25" s="544" t="s">
        <v>27</v>
      </c>
      <c r="B25" s="243">
        <f t="shared" si="0"/>
        <v>5.9419077508542699</v>
      </c>
      <c r="C25" s="244">
        <f t="shared" si="1"/>
        <v>6.104654036777009</v>
      </c>
      <c r="D25" s="746">
        <v>1272.4880000000001</v>
      </c>
      <c r="E25" s="245">
        <f t="shared" si="2"/>
        <v>19</v>
      </c>
      <c r="F25" s="237"/>
      <c r="G25" s="237"/>
      <c r="H25" s="237"/>
      <c r="I25" s="237"/>
      <c r="J25" s="237"/>
      <c r="K25" s="237"/>
      <c r="L25" s="237"/>
    </row>
    <row r="26" spans="1:12" x14ac:dyDescent="0.3">
      <c r="A26" s="544" t="s">
        <v>39</v>
      </c>
      <c r="B26" s="243">
        <f t="shared" si="0"/>
        <v>5.9065188714526755</v>
      </c>
      <c r="C26" s="244">
        <f t="shared" si="1"/>
        <v>6.0869595970762127</v>
      </c>
      <c r="D26" s="746">
        <v>1221.6849999999999</v>
      </c>
      <c r="E26" s="245">
        <f t="shared" si="2"/>
        <v>20</v>
      </c>
      <c r="F26" s="237"/>
      <c r="G26" s="237"/>
      <c r="H26" s="237"/>
      <c r="I26" s="237"/>
      <c r="J26" s="237"/>
      <c r="K26" s="237"/>
      <c r="L26" s="237"/>
    </row>
    <row r="27" spans="1:12" x14ac:dyDescent="0.3">
      <c r="A27" s="544" t="s">
        <v>29</v>
      </c>
      <c r="B27" s="243">
        <f t="shared" si="0"/>
        <v>5.8910931716847017</v>
      </c>
      <c r="C27" s="244">
        <f t="shared" si="1"/>
        <v>6.0792467471922249</v>
      </c>
      <c r="D27" s="746">
        <v>1200.18</v>
      </c>
      <c r="E27" s="245">
        <f t="shared" si="2"/>
        <v>21</v>
      </c>
      <c r="F27" s="237"/>
      <c r="G27" s="237"/>
      <c r="H27" s="237"/>
      <c r="I27" s="237"/>
      <c r="J27" s="237"/>
      <c r="K27" s="237"/>
      <c r="L27" s="237"/>
    </row>
    <row r="28" spans="1:12" x14ac:dyDescent="0.3">
      <c r="A28" s="544" t="s">
        <v>32</v>
      </c>
      <c r="B28" s="243">
        <f t="shared" si="0"/>
        <v>5.7063866747809513</v>
      </c>
      <c r="C28" s="244">
        <f t="shared" si="1"/>
        <v>5.9868934987403515</v>
      </c>
      <c r="D28" s="746">
        <v>970.27099999999996</v>
      </c>
      <c r="E28" s="245">
        <f t="shared" si="2"/>
        <v>22</v>
      </c>
      <c r="F28" s="237"/>
      <c r="G28" s="237"/>
      <c r="H28" s="237"/>
      <c r="I28" s="237"/>
      <c r="J28" s="237"/>
      <c r="K28" s="237"/>
      <c r="L28" s="237"/>
    </row>
    <row r="29" spans="1:12" x14ac:dyDescent="0.3">
      <c r="A29" s="544" t="s">
        <v>63</v>
      </c>
      <c r="B29" s="243">
        <f t="shared" si="0"/>
        <v>5.6853922676272788</v>
      </c>
      <c r="C29" s="244">
        <f t="shared" si="1"/>
        <v>5.9763962951635135</v>
      </c>
      <c r="D29" s="746">
        <v>947.1</v>
      </c>
      <c r="E29" s="245">
        <f t="shared" si="2"/>
        <v>23</v>
      </c>
      <c r="F29" s="237"/>
      <c r="G29" s="237"/>
      <c r="H29" s="237"/>
      <c r="I29" s="237"/>
      <c r="J29" s="237"/>
      <c r="K29" s="237"/>
      <c r="L29" s="237"/>
    </row>
    <row r="30" spans="1:12" x14ac:dyDescent="0.3">
      <c r="A30" s="544" t="s">
        <v>47</v>
      </c>
      <c r="B30" s="243">
        <f t="shared" si="0"/>
        <v>5.4003492576898928</v>
      </c>
      <c r="C30" s="244">
        <f t="shared" si="1"/>
        <v>5.8338747901948214</v>
      </c>
      <c r="D30" s="746">
        <v>682.14099999999996</v>
      </c>
      <c r="E30" s="245">
        <f t="shared" si="2"/>
        <v>24</v>
      </c>
      <c r="F30" s="237"/>
      <c r="G30" s="237"/>
      <c r="H30" s="237"/>
      <c r="I30" s="237"/>
      <c r="J30" s="237"/>
      <c r="K30" s="237"/>
      <c r="L30" s="237"/>
    </row>
    <row r="31" spans="1:12" x14ac:dyDescent="0.3">
      <c r="A31" s="530" t="s">
        <v>44</v>
      </c>
      <c r="B31" s="243">
        <f t="shared" si="0"/>
        <v>5.3712544619934945</v>
      </c>
      <c r="C31" s="244">
        <f t="shared" si="1"/>
        <v>5.8193273923466231</v>
      </c>
      <c r="D31" s="746">
        <v>659.67</v>
      </c>
      <c r="E31" s="245">
        <f t="shared" si="2"/>
        <v>25</v>
      </c>
      <c r="F31" s="237"/>
      <c r="G31" s="237"/>
      <c r="H31" s="237"/>
      <c r="I31" s="237"/>
      <c r="J31" s="237"/>
      <c r="K31" s="237"/>
      <c r="L31" s="237"/>
    </row>
    <row r="32" spans="1:12" x14ac:dyDescent="0.3">
      <c r="A32" s="544" t="s">
        <v>17</v>
      </c>
      <c r="B32" s="243">
        <f t="shared" si="0"/>
        <v>5.3640778466030739</v>
      </c>
      <c r="C32" s="244">
        <f t="shared" si="1"/>
        <v>5.8157390846514119</v>
      </c>
      <c r="D32" s="746">
        <v>654.24199999999996</v>
      </c>
      <c r="E32" s="245">
        <f t="shared" si="2"/>
        <v>26</v>
      </c>
      <c r="F32" s="237"/>
      <c r="G32" s="237"/>
      <c r="H32" s="237"/>
      <c r="I32" s="237"/>
      <c r="J32" s="237"/>
      <c r="K32" s="237"/>
      <c r="L32" s="237"/>
    </row>
    <row r="33" spans="1:12" x14ac:dyDescent="0.3">
      <c r="A33" s="544" t="s">
        <v>49</v>
      </c>
      <c r="B33" s="243">
        <f t="shared" si="0"/>
        <v>5.2948547313565797</v>
      </c>
      <c r="C33" s="244">
        <f t="shared" si="1"/>
        <v>5.7811275270281657</v>
      </c>
      <c r="D33" s="746">
        <v>604.125</v>
      </c>
      <c r="E33" s="245">
        <f t="shared" si="2"/>
        <v>27</v>
      </c>
      <c r="F33" s="237"/>
      <c r="G33" s="237"/>
      <c r="H33" s="237"/>
      <c r="I33" s="237"/>
      <c r="J33" s="237"/>
      <c r="K33" s="237"/>
      <c r="L33" s="237"/>
    </row>
    <row r="34" spans="1:12" x14ac:dyDescent="0.3">
      <c r="A34" s="544" t="s">
        <v>35</v>
      </c>
      <c r="B34" s="243">
        <f t="shared" si="0"/>
        <v>5.2427936791860219</v>
      </c>
      <c r="C34" s="244">
        <f t="shared" si="1"/>
        <v>5.7550970009428859</v>
      </c>
      <c r="D34" s="746">
        <v>568.97900000000004</v>
      </c>
      <c r="E34" s="245">
        <f t="shared" si="2"/>
        <v>28</v>
      </c>
      <c r="F34" s="237"/>
      <c r="G34" s="237"/>
      <c r="H34" s="237"/>
      <c r="I34" s="237"/>
      <c r="J34" s="237"/>
      <c r="K34" s="237"/>
      <c r="L34" s="237"/>
    </row>
    <row r="35" spans="1:12" x14ac:dyDescent="0.3">
      <c r="A35" s="530" t="s">
        <v>50</v>
      </c>
      <c r="B35" s="243">
        <f t="shared" si="0"/>
        <v>5.211810813087709</v>
      </c>
      <c r="C35" s="244">
        <f t="shared" si="1"/>
        <v>5.7396055678937286</v>
      </c>
      <c r="D35" s="746">
        <v>549.04100000000005</v>
      </c>
      <c r="E35" s="245">
        <f t="shared" si="2"/>
        <v>29</v>
      </c>
      <c r="F35" s="237"/>
      <c r="G35" s="237"/>
      <c r="H35" s="237"/>
      <c r="I35" s="237"/>
      <c r="J35" s="237"/>
      <c r="K35" s="237"/>
      <c r="L35" s="237"/>
    </row>
    <row r="36" spans="1:12" x14ac:dyDescent="0.3">
      <c r="A36" s="544" t="s">
        <v>20</v>
      </c>
      <c r="B36" s="243">
        <f t="shared" si="0"/>
        <v>4.8296340155937578</v>
      </c>
      <c r="C36" s="244">
        <f t="shared" si="1"/>
        <v>5.5485171691467539</v>
      </c>
      <c r="D36" s="746">
        <v>353.60300000000001</v>
      </c>
      <c r="E36" s="245">
        <f t="shared" si="2"/>
        <v>30</v>
      </c>
      <c r="F36" s="237"/>
      <c r="G36" s="237"/>
      <c r="H36" s="237"/>
      <c r="I36" s="237"/>
      <c r="J36" s="237"/>
      <c r="K36" s="237"/>
      <c r="L36" s="237"/>
    </row>
    <row r="37" spans="1:12" x14ac:dyDescent="0.3">
      <c r="A37" s="544" t="s">
        <v>53</v>
      </c>
      <c r="B37" s="243">
        <f t="shared" si="0"/>
        <v>4.7977517566220556</v>
      </c>
      <c r="C37" s="244">
        <f t="shared" si="1"/>
        <v>5.5325760396609018</v>
      </c>
      <c r="D37" s="746">
        <v>340.85899999999998</v>
      </c>
      <c r="E37" s="245">
        <f t="shared" si="2"/>
        <v>31</v>
      </c>
      <c r="F37" s="237"/>
      <c r="G37" s="237"/>
      <c r="H37" s="237"/>
      <c r="I37" s="237"/>
      <c r="J37" s="237"/>
      <c r="K37" s="237"/>
      <c r="L37" s="237"/>
    </row>
    <row r="38" spans="1:12" x14ac:dyDescent="0.3">
      <c r="A38" s="544" t="s">
        <v>55</v>
      </c>
      <c r="B38" s="243">
        <f t="shared" si="0"/>
        <v>4.7855858028755058</v>
      </c>
      <c r="C38" s="244">
        <f t="shared" si="1"/>
        <v>5.5264930627876279</v>
      </c>
      <c r="D38" s="746">
        <v>336.11799999999999</v>
      </c>
      <c r="E38" s="245">
        <f t="shared" si="2"/>
        <v>32</v>
      </c>
      <c r="F38" s="237"/>
      <c r="G38" s="237"/>
      <c r="H38" s="237"/>
      <c r="I38" s="237"/>
      <c r="J38" s="237"/>
      <c r="K38" s="237"/>
      <c r="L38" s="237"/>
    </row>
    <row r="39" spans="1:12" x14ac:dyDescent="0.3">
      <c r="A39" s="530" t="s">
        <v>52</v>
      </c>
      <c r="B39" s="243">
        <f t="shared" ref="B39:B70" si="3">MAX(0,5+C39-C$6)*2</f>
        <v>4.6122909730916248</v>
      </c>
      <c r="C39" s="244">
        <f t="shared" ref="C39:C70" si="4">LOG(1+1000*D39)</f>
        <v>5.4398456478956865</v>
      </c>
      <c r="D39" s="746">
        <v>275.32400000000001</v>
      </c>
      <c r="E39" s="245">
        <f t="shared" ref="E39:E70" si="5">RANK(D39,D$7:D$77,0)</f>
        <v>33</v>
      </c>
      <c r="F39" s="237"/>
      <c r="G39" s="237"/>
      <c r="H39" s="237"/>
      <c r="I39" s="237"/>
      <c r="J39" s="237"/>
      <c r="K39" s="237"/>
      <c r="L39" s="237"/>
    </row>
    <row r="40" spans="1:12" x14ac:dyDescent="0.3">
      <c r="A40" s="544" t="s">
        <v>18</v>
      </c>
      <c r="B40" s="243">
        <f t="shared" si="3"/>
        <v>4.4404513640048862</v>
      </c>
      <c r="C40" s="244">
        <f t="shared" si="4"/>
        <v>5.3539258433523171</v>
      </c>
      <c r="D40" s="746">
        <v>225.904</v>
      </c>
      <c r="E40" s="245">
        <f t="shared" si="5"/>
        <v>34</v>
      </c>
      <c r="F40" s="237"/>
      <c r="G40" s="237"/>
      <c r="H40" s="237"/>
      <c r="I40" s="237"/>
      <c r="J40" s="237"/>
      <c r="K40" s="237"/>
      <c r="L40" s="237"/>
    </row>
    <row r="41" spans="1:12" x14ac:dyDescent="0.3">
      <c r="A41" s="544" t="s">
        <v>58</v>
      </c>
      <c r="B41" s="243">
        <f t="shared" si="3"/>
        <v>4.2793569867431174</v>
      </c>
      <c r="C41" s="244">
        <f t="shared" si="4"/>
        <v>5.2733786547214336</v>
      </c>
      <c r="D41" s="746">
        <v>187.66200000000001</v>
      </c>
      <c r="E41" s="245">
        <f t="shared" si="5"/>
        <v>35</v>
      </c>
      <c r="F41" s="237"/>
      <c r="G41" s="237"/>
      <c r="H41" s="237"/>
      <c r="I41" s="237"/>
      <c r="J41" s="237"/>
      <c r="K41" s="237"/>
      <c r="L41" s="237"/>
    </row>
    <row r="42" spans="1:12" x14ac:dyDescent="0.3">
      <c r="A42" s="544" t="s">
        <v>59</v>
      </c>
      <c r="B42" s="243">
        <f t="shared" si="3"/>
        <v>4.1793475101113415</v>
      </c>
      <c r="C42" s="244">
        <f t="shared" si="4"/>
        <v>5.2233739164055457</v>
      </c>
      <c r="D42" s="746">
        <v>167.25200000000001</v>
      </c>
      <c r="E42" s="245">
        <f t="shared" si="5"/>
        <v>36</v>
      </c>
      <c r="F42" s="237"/>
      <c r="G42" s="237"/>
      <c r="H42" s="237"/>
      <c r="I42" s="237"/>
      <c r="J42" s="237"/>
      <c r="K42" s="237"/>
      <c r="L42" s="237"/>
    </row>
    <row r="43" spans="1:12" x14ac:dyDescent="0.3">
      <c r="A43" s="544" t="s">
        <v>37</v>
      </c>
      <c r="B43" s="243">
        <f t="shared" si="3"/>
        <v>4.1644614190305234</v>
      </c>
      <c r="C43" s="244">
        <f t="shared" si="4"/>
        <v>5.2159308708651357</v>
      </c>
      <c r="D43" s="746">
        <v>164.41</v>
      </c>
      <c r="E43" s="245">
        <f t="shared" si="5"/>
        <v>37</v>
      </c>
      <c r="F43" s="237"/>
      <c r="G43" s="237"/>
      <c r="H43" s="237"/>
      <c r="I43" s="237"/>
      <c r="J43" s="237"/>
      <c r="K43" s="237"/>
      <c r="L43" s="237"/>
    </row>
    <row r="44" spans="1:12" x14ac:dyDescent="0.3">
      <c r="A44" s="530" t="s">
        <v>296</v>
      </c>
      <c r="B44" s="243">
        <f t="shared" si="3"/>
        <v>4.07957244066953</v>
      </c>
      <c r="C44" s="244">
        <f t="shared" si="4"/>
        <v>5.1734863816846408</v>
      </c>
      <c r="D44" s="746">
        <v>149.102</v>
      </c>
      <c r="E44" s="245">
        <f t="shared" si="5"/>
        <v>38</v>
      </c>
      <c r="F44" s="237"/>
      <c r="G44" s="237"/>
      <c r="H44" s="237"/>
      <c r="I44" s="237"/>
      <c r="J44" s="237"/>
      <c r="K44" s="237"/>
      <c r="L44" s="237"/>
    </row>
    <row r="45" spans="1:12" x14ac:dyDescent="0.3">
      <c r="A45" s="530" t="s">
        <v>306</v>
      </c>
      <c r="B45" s="243">
        <f t="shared" si="3"/>
        <v>4.0585166728156636</v>
      </c>
      <c r="C45" s="244">
        <f t="shared" si="4"/>
        <v>5.1629584977577059</v>
      </c>
      <c r="D45" s="746">
        <v>145.53100000000001</v>
      </c>
      <c r="E45" s="245">
        <f t="shared" si="5"/>
        <v>39</v>
      </c>
      <c r="F45" s="237"/>
      <c r="G45" s="237"/>
      <c r="H45" s="237"/>
      <c r="I45" s="237"/>
      <c r="J45" s="237"/>
      <c r="K45" s="237"/>
      <c r="L45" s="237"/>
    </row>
    <row r="46" spans="1:12" x14ac:dyDescent="0.3">
      <c r="A46" s="544" t="s">
        <v>42</v>
      </c>
      <c r="B46" s="243">
        <f t="shared" si="3"/>
        <v>3.971903121379988</v>
      </c>
      <c r="C46" s="244">
        <f t="shared" si="4"/>
        <v>5.1196517220398698</v>
      </c>
      <c r="D46" s="746">
        <v>131.71899999999999</v>
      </c>
      <c r="E46" s="245">
        <f t="shared" si="5"/>
        <v>40</v>
      </c>
      <c r="F46" s="237"/>
      <c r="G46" s="237"/>
      <c r="H46" s="237"/>
      <c r="I46" s="237"/>
      <c r="J46" s="237"/>
      <c r="K46" s="237"/>
      <c r="L46" s="237"/>
    </row>
    <row r="47" spans="1:12" x14ac:dyDescent="0.3">
      <c r="A47" s="544" t="s">
        <v>61</v>
      </c>
      <c r="B47" s="243">
        <f t="shared" si="3"/>
        <v>3.960185664453121</v>
      </c>
      <c r="C47" s="244">
        <f t="shared" si="4"/>
        <v>5.1137929935764346</v>
      </c>
      <c r="D47" s="746">
        <v>129.95400000000001</v>
      </c>
      <c r="E47" s="245">
        <f t="shared" si="5"/>
        <v>41</v>
      </c>
      <c r="F47" s="237"/>
      <c r="G47" s="237"/>
      <c r="H47" s="237"/>
      <c r="I47" s="237"/>
      <c r="J47" s="237"/>
      <c r="K47" s="237"/>
      <c r="L47" s="237"/>
    </row>
    <row r="48" spans="1:12" x14ac:dyDescent="0.3">
      <c r="A48" s="544" t="s">
        <v>23</v>
      </c>
      <c r="B48" s="243">
        <f t="shared" si="3"/>
        <v>3.8635574332857772</v>
      </c>
      <c r="C48" s="244">
        <f t="shared" si="4"/>
        <v>5.0654788779927644</v>
      </c>
      <c r="D48" s="746">
        <v>116.27200000000001</v>
      </c>
      <c r="E48" s="245">
        <f t="shared" si="5"/>
        <v>42</v>
      </c>
      <c r="F48" s="237"/>
      <c r="G48" s="237"/>
      <c r="H48" s="237"/>
      <c r="I48" s="237"/>
      <c r="J48" s="237"/>
      <c r="K48" s="237"/>
      <c r="L48" s="237"/>
    </row>
    <row r="49" spans="1:12" x14ac:dyDescent="0.3">
      <c r="A49" s="530" t="s">
        <v>57</v>
      </c>
      <c r="B49" s="243">
        <f t="shared" si="3"/>
        <v>3.8169234557751039</v>
      </c>
      <c r="C49" s="244">
        <f t="shared" si="4"/>
        <v>5.042161889237426</v>
      </c>
      <c r="D49" s="746">
        <v>110.194</v>
      </c>
      <c r="E49" s="245">
        <f t="shared" si="5"/>
        <v>43</v>
      </c>
      <c r="F49" s="237"/>
      <c r="G49" s="237"/>
      <c r="H49" s="237"/>
      <c r="I49" s="237"/>
      <c r="J49" s="237"/>
      <c r="K49" s="237"/>
      <c r="L49" s="237"/>
    </row>
    <row r="50" spans="1:12" x14ac:dyDescent="0.3">
      <c r="A50" s="530" t="s">
        <v>48</v>
      </c>
      <c r="B50" s="243">
        <f t="shared" si="3"/>
        <v>3.126360420665776</v>
      </c>
      <c r="C50" s="244">
        <f t="shared" si="4"/>
        <v>4.6968803716827621</v>
      </c>
      <c r="D50" s="746">
        <v>49.759</v>
      </c>
      <c r="E50" s="245">
        <f t="shared" si="5"/>
        <v>44</v>
      </c>
      <c r="F50" s="237"/>
      <c r="G50" s="237"/>
      <c r="H50" s="237"/>
      <c r="I50" s="237"/>
      <c r="J50" s="237"/>
      <c r="K50" s="237"/>
      <c r="L50" s="237"/>
    </row>
    <row r="51" spans="1:12" x14ac:dyDescent="0.3">
      <c r="A51" s="544" t="s">
        <v>34</v>
      </c>
      <c r="B51" s="243">
        <f t="shared" si="3"/>
        <v>3.0335255722616523</v>
      </c>
      <c r="C51" s="244">
        <f t="shared" si="4"/>
        <v>4.650462947480702</v>
      </c>
      <c r="D51" s="746">
        <v>44.715000000000003</v>
      </c>
      <c r="E51" s="245">
        <f t="shared" si="5"/>
        <v>45</v>
      </c>
      <c r="F51" s="237"/>
      <c r="G51" s="237"/>
      <c r="H51" s="237"/>
      <c r="I51" s="237"/>
      <c r="J51" s="237"/>
      <c r="K51" s="237"/>
      <c r="L51" s="237"/>
    </row>
    <row r="52" spans="1:12" x14ac:dyDescent="0.3">
      <c r="A52" s="544" t="s">
        <v>56</v>
      </c>
      <c r="B52" s="243">
        <f t="shared" si="3"/>
        <v>2.9756169349434494</v>
      </c>
      <c r="C52" s="244">
        <f t="shared" si="4"/>
        <v>4.6215086288215996</v>
      </c>
      <c r="D52" s="746">
        <v>41.831000000000003</v>
      </c>
      <c r="E52" s="245">
        <f t="shared" si="5"/>
        <v>46</v>
      </c>
      <c r="F52" s="237"/>
      <c r="G52" s="237"/>
      <c r="H52" s="237"/>
      <c r="I52" s="237"/>
      <c r="J52" s="237"/>
      <c r="K52" s="237"/>
      <c r="L52" s="237"/>
    </row>
    <row r="53" spans="1:12" x14ac:dyDescent="0.3">
      <c r="A53" s="544" t="s">
        <v>38</v>
      </c>
      <c r="B53" s="243">
        <f t="shared" si="3"/>
        <v>2.7437677888987011</v>
      </c>
      <c r="C53" s="244">
        <f t="shared" si="4"/>
        <v>4.5055840557992246</v>
      </c>
      <c r="D53" s="746">
        <v>32.030999999999999</v>
      </c>
      <c r="E53" s="245">
        <f t="shared" si="5"/>
        <v>47</v>
      </c>
      <c r="F53" s="237"/>
      <c r="G53" s="237"/>
      <c r="H53" s="237"/>
      <c r="I53" s="237"/>
      <c r="J53" s="237"/>
      <c r="K53" s="237"/>
      <c r="L53" s="237"/>
    </row>
    <row r="54" spans="1:12" x14ac:dyDescent="0.3">
      <c r="A54" s="544" t="s">
        <v>60</v>
      </c>
      <c r="B54" s="243">
        <f t="shared" si="3"/>
        <v>2.719292678033689</v>
      </c>
      <c r="C54" s="244">
        <f t="shared" si="4"/>
        <v>4.4933465003667186</v>
      </c>
      <c r="D54" s="746">
        <v>31.140999999999998</v>
      </c>
      <c r="E54" s="245">
        <f t="shared" si="5"/>
        <v>48</v>
      </c>
      <c r="F54" s="237"/>
      <c r="G54" s="237"/>
      <c r="H54" s="237"/>
      <c r="I54" s="237"/>
      <c r="J54" s="237"/>
      <c r="K54" s="237"/>
      <c r="L54" s="237"/>
    </row>
    <row r="55" spans="1:12" x14ac:dyDescent="0.3">
      <c r="A55" s="544" t="s">
        <v>65</v>
      </c>
      <c r="B55" s="243">
        <f t="shared" si="3"/>
        <v>2.6671941884038262</v>
      </c>
      <c r="C55" s="244">
        <f t="shared" si="4"/>
        <v>4.467297255551788</v>
      </c>
      <c r="D55" s="746">
        <v>29.327999999999999</v>
      </c>
      <c r="E55" s="245">
        <f t="shared" si="5"/>
        <v>49</v>
      </c>
      <c r="F55" s="237"/>
      <c r="G55" s="237"/>
      <c r="H55" s="237"/>
      <c r="I55" s="237"/>
      <c r="J55" s="237"/>
      <c r="K55" s="237"/>
      <c r="L55" s="237"/>
    </row>
    <row r="56" spans="1:12" x14ac:dyDescent="0.3">
      <c r="A56" s="544" t="s">
        <v>28</v>
      </c>
      <c r="B56" s="243">
        <f t="shared" si="3"/>
        <v>2.6520177681428976</v>
      </c>
      <c r="C56" s="244">
        <f t="shared" si="4"/>
        <v>4.4597090454213246</v>
      </c>
      <c r="D56" s="746">
        <v>28.82</v>
      </c>
      <c r="E56" s="245">
        <f t="shared" si="5"/>
        <v>50</v>
      </c>
      <c r="F56" s="237"/>
      <c r="G56" s="237"/>
      <c r="H56" s="237"/>
      <c r="I56" s="237"/>
      <c r="J56" s="237"/>
      <c r="K56" s="237"/>
      <c r="L56" s="237"/>
    </row>
    <row r="57" spans="1:12" x14ac:dyDescent="0.3">
      <c r="A57" s="544" t="s">
        <v>67</v>
      </c>
      <c r="B57" s="243">
        <f t="shared" si="3"/>
        <v>2.6008748548737195</v>
      </c>
      <c r="C57" s="244">
        <f t="shared" si="4"/>
        <v>4.4341375887867347</v>
      </c>
      <c r="D57" s="746">
        <v>27.172000000000001</v>
      </c>
      <c r="E57" s="245">
        <f t="shared" si="5"/>
        <v>51</v>
      </c>
      <c r="F57" s="237"/>
      <c r="G57" s="237"/>
      <c r="H57" s="237"/>
      <c r="I57" s="237"/>
      <c r="J57" s="237"/>
      <c r="K57" s="237"/>
      <c r="L57" s="237"/>
    </row>
    <row r="58" spans="1:12" x14ac:dyDescent="0.3">
      <c r="A58" s="544" t="s">
        <v>43</v>
      </c>
      <c r="B58" s="243">
        <f t="shared" si="3"/>
        <v>2.5899381386046265</v>
      </c>
      <c r="C58" s="244">
        <f t="shared" si="4"/>
        <v>4.4286692306521882</v>
      </c>
      <c r="D58" s="746">
        <v>26.832000000000001</v>
      </c>
      <c r="E58" s="245">
        <f t="shared" si="5"/>
        <v>52</v>
      </c>
      <c r="F58" s="237"/>
      <c r="G58" s="237"/>
      <c r="H58" s="237"/>
      <c r="I58" s="237"/>
      <c r="J58" s="237"/>
      <c r="K58" s="237"/>
      <c r="L58" s="237"/>
    </row>
    <row r="59" spans="1:12" x14ac:dyDescent="0.3">
      <c r="A59" s="544" t="s">
        <v>31</v>
      </c>
      <c r="B59" s="243">
        <f t="shared" si="3"/>
        <v>2.3524133484376115</v>
      </c>
      <c r="C59" s="244">
        <f t="shared" si="4"/>
        <v>4.3099068355686807</v>
      </c>
      <c r="D59" s="746">
        <v>20.411999999999999</v>
      </c>
      <c r="E59" s="245">
        <f t="shared" si="5"/>
        <v>53</v>
      </c>
      <c r="F59" s="237"/>
      <c r="G59" s="237"/>
      <c r="H59" s="237"/>
      <c r="I59" s="237"/>
      <c r="J59" s="237"/>
      <c r="K59" s="237"/>
      <c r="L59" s="237"/>
    </row>
    <row r="60" spans="1:12" x14ac:dyDescent="0.3">
      <c r="A60" s="544" t="s">
        <v>70</v>
      </c>
      <c r="B60" s="243">
        <f t="shared" si="3"/>
        <v>2.3187941886835475</v>
      </c>
      <c r="C60" s="244">
        <f t="shared" si="4"/>
        <v>4.2930972556916478</v>
      </c>
      <c r="D60" s="746">
        <v>19.637</v>
      </c>
      <c r="E60" s="245">
        <f t="shared" si="5"/>
        <v>54</v>
      </c>
      <c r="F60" s="237"/>
      <c r="G60" s="237"/>
      <c r="H60" s="237"/>
      <c r="I60" s="237"/>
      <c r="J60" s="237"/>
      <c r="K60" s="237"/>
      <c r="L60" s="237"/>
    </row>
    <row r="61" spans="1:12" x14ac:dyDescent="0.3">
      <c r="A61" s="544" t="s">
        <v>46</v>
      </c>
      <c r="B61" s="243">
        <f t="shared" si="3"/>
        <v>2.0954864683840455</v>
      </c>
      <c r="C61" s="244">
        <f t="shared" si="4"/>
        <v>4.1814433955418977</v>
      </c>
      <c r="D61" s="746">
        <v>15.185</v>
      </c>
      <c r="E61" s="245">
        <f t="shared" si="5"/>
        <v>55</v>
      </c>
      <c r="F61" s="237"/>
      <c r="G61" s="237"/>
      <c r="H61" s="237"/>
      <c r="I61" s="237"/>
      <c r="J61" s="237"/>
      <c r="K61" s="237"/>
      <c r="L61" s="237"/>
    </row>
    <row r="62" spans="1:12" x14ac:dyDescent="0.3">
      <c r="A62" s="544" t="s">
        <v>69</v>
      </c>
      <c r="B62" s="243">
        <f t="shared" si="3"/>
        <v>1.662908969274099</v>
      </c>
      <c r="C62" s="244">
        <f t="shared" si="4"/>
        <v>3.9651546459869254</v>
      </c>
      <c r="D62" s="746">
        <v>9.2279999999999998</v>
      </c>
      <c r="E62" s="245">
        <f t="shared" si="5"/>
        <v>56</v>
      </c>
      <c r="F62" s="237"/>
      <c r="G62" s="237"/>
      <c r="H62" s="237"/>
      <c r="I62" s="237"/>
      <c r="J62" s="237"/>
      <c r="K62" s="237"/>
      <c r="L62" s="237"/>
    </row>
    <row r="63" spans="1:12" x14ac:dyDescent="0.3">
      <c r="A63" s="544" t="s">
        <v>45</v>
      </c>
      <c r="B63" s="243">
        <f t="shared" si="3"/>
        <v>1.6294256088574528</v>
      </c>
      <c r="C63" s="244">
        <f t="shared" si="4"/>
        <v>3.9484129657786009</v>
      </c>
      <c r="D63" s="746">
        <v>8.8789999999999996</v>
      </c>
      <c r="E63" s="245">
        <f t="shared" si="5"/>
        <v>57</v>
      </c>
      <c r="F63" s="237"/>
      <c r="G63" s="237"/>
      <c r="H63" s="237"/>
      <c r="I63" s="237"/>
      <c r="J63" s="237"/>
      <c r="K63" s="237"/>
      <c r="L63" s="237"/>
    </row>
    <row r="64" spans="1:12" x14ac:dyDescent="0.3">
      <c r="A64" s="544" t="s">
        <v>72</v>
      </c>
      <c r="B64" s="243">
        <f t="shared" si="3"/>
        <v>1.3923645701872367</v>
      </c>
      <c r="C64" s="244">
        <f t="shared" si="4"/>
        <v>3.8298824464434933</v>
      </c>
      <c r="D64" s="746">
        <v>6.758</v>
      </c>
      <c r="E64" s="245">
        <f t="shared" si="5"/>
        <v>58</v>
      </c>
      <c r="F64" s="237"/>
      <c r="G64" s="237"/>
      <c r="H64" s="237"/>
      <c r="I64" s="237"/>
      <c r="J64" s="237"/>
      <c r="K64" s="237"/>
      <c r="L64" s="237"/>
    </row>
    <row r="65" spans="1:12" x14ac:dyDescent="0.3">
      <c r="A65" s="544" t="s">
        <v>54</v>
      </c>
      <c r="B65" s="243">
        <f t="shared" si="3"/>
        <v>1.3851381160877025</v>
      </c>
      <c r="C65" s="244">
        <f t="shared" si="4"/>
        <v>3.8262692193937262</v>
      </c>
      <c r="D65" s="746">
        <v>6.702</v>
      </c>
      <c r="E65" s="245">
        <f t="shared" si="5"/>
        <v>59</v>
      </c>
      <c r="F65" s="237"/>
      <c r="G65" s="237"/>
      <c r="H65" s="237"/>
      <c r="I65" s="237"/>
      <c r="J65" s="237"/>
      <c r="K65" s="237"/>
      <c r="L65" s="237"/>
    </row>
    <row r="66" spans="1:12" x14ac:dyDescent="0.3">
      <c r="A66" s="530" t="s">
        <v>26</v>
      </c>
      <c r="B66" s="243">
        <f t="shared" si="3"/>
        <v>1.189307241342707</v>
      </c>
      <c r="C66" s="244">
        <f t="shared" si="4"/>
        <v>3.7283537820212285</v>
      </c>
      <c r="D66" s="746">
        <v>5.3490000000000002</v>
      </c>
      <c r="E66" s="245">
        <f t="shared" si="5"/>
        <v>60</v>
      </c>
      <c r="F66" s="237"/>
      <c r="G66" s="237"/>
      <c r="H66" s="237"/>
      <c r="I66" s="237"/>
      <c r="J66" s="237"/>
      <c r="K66" s="237"/>
      <c r="L66" s="237"/>
    </row>
    <row r="67" spans="1:12" x14ac:dyDescent="0.3">
      <c r="A67" s="544" t="s">
        <v>71</v>
      </c>
      <c r="B67" s="243">
        <f t="shared" si="3"/>
        <v>1.0200970482193021</v>
      </c>
      <c r="C67" s="244">
        <f t="shared" si="4"/>
        <v>3.6437486854595256</v>
      </c>
      <c r="D67" s="746">
        <v>4.4020000000000001</v>
      </c>
      <c r="E67" s="245">
        <f t="shared" si="5"/>
        <v>61</v>
      </c>
      <c r="F67" s="237"/>
      <c r="G67" s="237"/>
      <c r="H67" s="237"/>
      <c r="I67" s="237"/>
      <c r="J67" s="237"/>
      <c r="K67" s="237"/>
      <c r="L67" s="237"/>
    </row>
    <row r="68" spans="1:12" x14ac:dyDescent="0.3">
      <c r="A68" s="544" t="s">
        <v>41</v>
      </c>
      <c r="B68" s="243">
        <f t="shared" si="3"/>
        <v>0.99609582609338787</v>
      </c>
      <c r="C68" s="244">
        <f t="shared" si="4"/>
        <v>3.6317480743965693</v>
      </c>
      <c r="D68" s="746">
        <v>4.282</v>
      </c>
      <c r="E68" s="245">
        <f t="shared" si="5"/>
        <v>62</v>
      </c>
      <c r="F68" s="237"/>
      <c r="G68" s="237"/>
      <c r="H68" s="237"/>
      <c r="I68" s="237"/>
      <c r="J68" s="237"/>
      <c r="K68" s="237"/>
      <c r="L68" s="237"/>
    </row>
    <row r="69" spans="1:12" x14ac:dyDescent="0.3">
      <c r="A69" s="544" t="s">
        <v>68</v>
      </c>
      <c r="B69" s="243">
        <f t="shared" si="3"/>
        <v>0.91272213890773557</v>
      </c>
      <c r="C69" s="244">
        <f t="shared" si="4"/>
        <v>3.5900612308037427</v>
      </c>
      <c r="D69" s="746">
        <v>3.89</v>
      </c>
      <c r="E69" s="245">
        <f t="shared" si="5"/>
        <v>63</v>
      </c>
      <c r="F69" s="237"/>
      <c r="G69" s="237"/>
      <c r="H69" s="237"/>
      <c r="I69" s="237"/>
      <c r="J69" s="237"/>
      <c r="K69" s="237"/>
      <c r="L69" s="237"/>
    </row>
    <row r="70" spans="1:12" x14ac:dyDescent="0.3">
      <c r="A70" s="544" t="s">
        <v>62</v>
      </c>
      <c r="B70" s="243">
        <f t="shared" si="3"/>
        <v>0.82741059663522876</v>
      </c>
      <c r="C70" s="244">
        <f t="shared" si="4"/>
        <v>3.5474054596674898</v>
      </c>
      <c r="D70" s="746">
        <v>3.5259999999999998</v>
      </c>
      <c r="E70" s="245">
        <f t="shared" si="5"/>
        <v>64</v>
      </c>
      <c r="F70" s="237"/>
      <c r="G70" s="237"/>
      <c r="H70" s="237"/>
      <c r="I70" s="237"/>
      <c r="J70" s="237"/>
      <c r="K70" s="237"/>
      <c r="L70" s="237"/>
    </row>
    <row r="71" spans="1:12" x14ac:dyDescent="0.3">
      <c r="A71" s="544" t="s">
        <v>73</v>
      </c>
      <c r="B71" s="243">
        <f t="shared" ref="B71:B77" si="6">MAX(0,5+C71-C$6)*2</f>
        <v>0.46991710208470394</v>
      </c>
      <c r="C71" s="244">
        <f t="shared" ref="C71:C77" si="7">LOG(1+1000*D71)</f>
        <v>3.3686587123922269</v>
      </c>
      <c r="D71" s="746">
        <v>2.3359999999999999</v>
      </c>
      <c r="E71" s="245">
        <f t="shared" ref="E71:E77" si="8">RANK(D71,D$7:D$77,0)</f>
        <v>65</v>
      </c>
      <c r="F71" s="237"/>
      <c r="G71" s="237"/>
      <c r="H71" s="237"/>
      <c r="I71" s="237"/>
      <c r="J71" s="237"/>
      <c r="K71" s="237"/>
      <c r="L71" s="237"/>
    </row>
    <row r="72" spans="1:12" x14ac:dyDescent="0.3">
      <c r="A72" s="530" t="s">
        <v>74</v>
      </c>
      <c r="B72" s="243">
        <f t="shared" si="6"/>
        <v>0.16756756572806353</v>
      </c>
      <c r="C72" s="244">
        <f t="shared" si="7"/>
        <v>3.2174839442139063</v>
      </c>
      <c r="D72" s="746">
        <v>1.649</v>
      </c>
      <c r="E72" s="245">
        <f t="shared" si="8"/>
        <v>66</v>
      </c>
      <c r="F72" s="237"/>
      <c r="G72" s="237"/>
      <c r="H72" s="237"/>
      <c r="I72" s="237"/>
      <c r="J72" s="237"/>
      <c r="K72" s="237"/>
      <c r="L72" s="237"/>
    </row>
    <row r="73" spans="1:12" x14ac:dyDescent="0.3">
      <c r="A73" s="544" t="s">
        <v>40</v>
      </c>
      <c r="B73" s="243">
        <f t="shared" si="6"/>
        <v>0.16440330370831191</v>
      </c>
      <c r="C73" s="244">
        <f t="shared" si="7"/>
        <v>3.2159018132040318</v>
      </c>
      <c r="D73" s="746">
        <v>1.643</v>
      </c>
      <c r="E73" s="245">
        <f t="shared" si="8"/>
        <v>67</v>
      </c>
      <c r="F73" s="237"/>
      <c r="G73" s="237"/>
      <c r="H73" s="237"/>
      <c r="I73" s="237"/>
      <c r="J73" s="237"/>
      <c r="K73" s="237"/>
      <c r="L73" s="237"/>
    </row>
    <row r="74" spans="1:12" x14ac:dyDescent="0.3">
      <c r="A74" s="544" t="s">
        <v>66</v>
      </c>
      <c r="B74" s="243">
        <f t="shared" si="6"/>
        <v>0</v>
      </c>
      <c r="C74" s="244">
        <f t="shared" si="7"/>
        <v>3.126780577012009</v>
      </c>
      <c r="D74" s="746">
        <v>1.3380000000000001</v>
      </c>
      <c r="E74" s="245">
        <f t="shared" si="8"/>
        <v>68</v>
      </c>
      <c r="F74" s="237"/>
      <c r="G74" s="237"/>
      <c r="H74" s="237"/>
      <c r="I74" s="237"/>
      <c r="J74" s="237"/>
      <c r="K74" s="237"/>
      <c r="L74" s="237"/>
    </row>
    <row r="75" spans="1:12" x14ac:dyDescent="0.3">
      <c r="A75" s="530" t="s">
        <v>304</v>
      </c>
      <c r="B75" s="243">
        <f t="shared" si="6"/>
        <v>0</v>
      </c>
      <c r="C75" s="244">
        <f t="shared" si="7"/>
        <v>2.9777236052888476</v>
      </c>
      <c r="D75" s="746">
        <v>0.94899999999999995</v>
      </c>
      <c r="E75" s="245">
        <f t="shared" si="8"/>
        <v>69</v>
      </c>
      <c r="F75" s="237"/>
      <c r="G75" s="237"/>
      <c r="H75" s="237"/>
      <c r="I75" s="237"/>
      <c r="J75" s="237"/>
      <c r="K75" s="237"/>
      <c r="L75" s="237"/>
    </row>
    <row r="76" spans="1:12" x14ac:dyDescent="0.3">
      <c r="A76" s="544" t="s">
        <v>51</v>
      </c>
      <c r="B76" s="243">
        <f t="shared" si="6"/>
        <v>0</v>
      </c>
      <c r="C76" s="244">
        <f t="shared" si="7"/>
        <v>2.2944662261615929</v>
      </c>
      <c r="D76" s="746">
        <v>0.19600000000000001</v>
      </c>
      <c r="E76" s="245">
        <f t="shared" si="8"/>
        <v>70</v>
      </c>
      <c r="F76" s="237"/>
      <c r="G76" s="237"/>
      <c r="H76" s="237"/>
      <c r="I76" s="237"/>
      <c r="J76" s="237"/>
      <c r="K76" s="237"/>
      <c r="L76" s="237"/>
    </row>
    <row r="77" spans="1:12" ht="19.5" thickBot="1" x14ac:dyDescent="0.35">
      <c r="A77" s="545" t="s">
        <v>64</v>
      </c>
      <c r="B77" s="253">
        <f t="shared" si="6"/>
        <v>0</v>
      </c>
      <c r="C77" s="254">
        <f t="shared" si="7"/>
        <v>0.6020599913279624</v>
      </c>
      <c r="D77" s="747">
        <v>3.0000000000000001E-3</v>
      </c>
      <c r="E77" s="255">
        <f t="shared" si="8"/>
        <v>71</v>
      </c>
      <c r="F77" s="237"/>
      <c r="G77" s="237"/>
      <c r="H77" s="237"/>
      <c r="I77" s="237"/>
      <c r="J77" s="237"/>
      <c r="K77" s="237"/>
      <c r="L77" s="237"/>
    </row>
    <row r="78" spans="1:12" x14ac:dyDescent="0.3">
      <c r="B78" s="36">
        <f>AVERAGE(B7:B77)</f>
        <v>4.0949408581800713</v>
      </c>
    </row>
    <row r="79" spans="1:12" x14ac:dyDescent="0.3">
      <c r="B79" s="36">
        <f>MEDIAN(B7:B77)</f>
        <v>4.1793475101113415</v>
      </c>
    </row>
  </sheetData>
  <sortState ref="A7:E77">
    <sortCondition ref="E7"/>
  </sortState>
  <conditionalFormatting sqref="B7:B77">
    <cfRule type="colorScale" priority="9">
      <colorScale>
        <cfvo type="min"/>
        <cfvo type="percentile" val="50"/>
        <cfvo type="max"/>
        <color rgb="FFF8696B"/>
        <color rgb="FFFFEB84"/>
        <color rgb="FF63BE7B"/>
      </colorScale>
    </cfRule>
  </conditionalFormatting>
  <conditionalFormatting sqref="E7:L77">
    <cfRule type="colorScale" priority="52">
      <colorScale>
        <cfvo type="min"/>
        <cfvo type="percentile" val="50"/>
        <cfvo type="max"/>
        <color rgb="FF63BE7B"/>
        <color rgb="FFFFEB84"/>
        <color rgb="FFF8696B"/>
      </colorScale>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0"/>
  <sheetViews>
    <sheetView zoomScale="70" zoomScaleNormal="70" workbookViewId="0">
      <pane xSplit="1" ySplit="5" topLeftCell="B6" activePane="bottomRight" state="frozen"/>
      <selection activeCell="P19" sqref="P18:P19"/>
      <selection pane="topRight" activeCell="P19" sqref="P18:P19"/>
      <selection pane="bottomLeft" activeCell="P19" sqref="P18:P19"/>
      <selection pane="bottomRight" activeCell="H33" sqref="H33"/>
    </sheetView>
  </sheetViews>
  <sheetFormatPr defaultColWidth="8.85546875" defaultRowHeight="18.75" x14ac:dyDescent="0.3"/>
  <cols>
    <col min="1" max="1" width="29.5703125" style="47" customWidth="1"/>
    <col min="2" max="2" width="8.140625" style="228" customWidth="1"/>
    <col min="3" max="3" width="19.140625" style="1" customWidth="1"/>
    <col min="4" max="4" width="19.5703125" style="1" customWidth="1"/>
    <col min="5" max="5" width="12.7109375" style="1" customWidth="1"/>
    <col min="6" max="8" width="9.42578125" style="44" bestFit="1" customWidth="1"/>
    <col min="9" max="9" width="0.85546875" style="1" customWidth="1"/>
    <col min="10" max="11" width="7.28515625" style="290" customWidth="1"/>
    <col min="12" max="12" width="7.28515625" style="291" customWidth="1"/>
    <col min="13" max="13" width="0.85546875" style="1" customWidth="1"/>
    <col min="14" max="14" width="12.5703125" style="754" customWidth="1"/>
    <col min="15" max="17" width="11.85546875" style="1" bestFit="1" customWidth="1"/>
    <col min="18" max="18" width="8.85546875" style="1"/>
    <col min="19" max="19" width="22.42578125" style="389" bestFit="1" customWidth="1"/>
    <col min="20" max="20" width="6.42578125" style="532" customWidth="1"/>
    <col min="21" max="21" width="1.28515625" style="532" customWidth="1"/>
    <col min="22" max="22" width="22.42578125" style="532" bestFit="1" customWidth="1"/>
    <col min="23" max="23" width="5.7109375" style="532" bestFit="1" customWidth="1"/>
    <col min="24" max="24" width="1.28515625" style="532" customWidth="1"/>
    <col min="25" max="25" width="26.85546875" style="532" customWidth="1"/>
    <col min="26" max="26" width="5.7109375" style="219" customWidth="1"/>
    <col min="27" max="27" width="1.85546875" style="222" customWidth="1"/>
    <col min="28" max="28" width="28.28515625" style="532" customWidth="1"/>
    <col min="29" max="29" width="5.7109375" style="219" bestFit="1" customWidth="1"/>
    <col min="30" max="16384" width="8.85546875" style="1"/>
  </cols>
  <sheetData>
    <row r="1" spans="1:29" s="427" customFormat="1" ht="25.15" customHeight="1" x14ac:dyDescent="0.25">
      <c r="A1" s="631" t="s">
        <v>289</v>
      </c>
      <c r="B1" s="719"/>
      <c r="C1" s="720"/>
      <c r="D1" s="721"/>
      <c r="E1" s="721"/>
      <c r="F1" s="722"/>
      <c r="G1" s="722"/>
      <c r="H1" s="722"/>
      <c r="I1" s="721"/>
      <c r="J1" s="720"/>
      <c r="K1" s="720"/>
      <c r="L1" s="723"/>
      <c r="M1" s="721"/>
      <c r="N1" s="751"/>
      <c r="O1" s="721"/>
      <c r="P1" s="721"/>
      <c r="Q1" s="721"/>
      <c r="R1" s="721"/>
      <c r="S1" s="724" t="s">
        <v>428</v>
      </c>
      <c r="T1" s="725"/>
      <c r="U1" s="725"/>
      <c r="V1" s="725"/>
      <c r="W1" s="725"/>
      <c r="X1" s="725"/>
      <c r="Y1" s="725"/>
      <c r="Z1" s="725"/>
      <c r="AA1" s="726"/>
      <c r="AB1" s="725"/>
      <c r="AC1" s="727"/>
    </row>
    <row r="2" spans="1:29" ht="40.15" customHeight="1" thickBot="1" x14ac:dyDescent="0.4">
      <c r="A2" s="341"/>
      <c r="B2" s="717"/>
      <c r="C2" s="715" t="s">
        <v>464</v>
      </c>
      <c r="D2" s="716" t="s">
        <v>465</v>
      </c>
      <c r="E2" s="222"/>
      <c r="F2" s="647"/>
      <c r="G2" s="647"/>
      <c r="H2" s="704"/>
      <c r="I2" s="705"/>
      <c r="J2" s="618" t="s">
        <v>181</v>
      </c>
      <c r="K2" s="670"/>
      <c r="L2" s="670"/>
      <c r="M2" s="705"/>
      <c r="N2" s="752"/>
      <c r="O2" s="222"/>
      <c r="P2" s="222"/>
      <c r="Q2" s="222"/>
      <c r="R2" s="222"/>
      <c r="S2" s="718" t="s">
        <v>466</v>
      </c>
      <c r="T2" s="618"/>
      <c r="U2" s="618"/>
      <c r="V2" s="618"/>
      <c r="W2" s="618"/>
      <c r="X2" s="618"/>
      <c r="Y2" s="618"/>
      <c r="Z2" s="618"/>
      <c r="AA2" s="670"/>
      <c r="AB2" s="618"/>
      <c r="AC2" s="618"/>
    </row>
    <row r="3" spans="1:29" ht="22.9" customHeight="1" x14ac:dyDescent="0.35">
      <c r="A3" s="341"/>
      <c r="B3" s="648"/>
      <c r="C3" s="225"/>
      <c r="D3" s="731"/>
      <c r="E3" s="651" t="s">
        <v>182</v>
      </c>
      <c r="F3" s="652"/>
      <c r="G3" s="652"/>
      <c r="H3" s="670"/>
      <c r="I3" s="705"/>
      <c r="J3" s="670" t="s">
        <v>183</v>
      </c>
      <c r="K3" s="670"/>
      <c r="L3" s="670"/>
      <c r="M3" s="705"/>
      <c r="N3" s="670" t="s">
        <v>184</v>
      </c>
      <c r="O3" s="547"/>
      <c r="P3" s="547"/>
      <c r="Q3" s="548"/>
      <c r="R3" s="222"/>
      <c r="S3" s="671"/>
      <c r="T3" s="618"/>
      <c r="U3" s="618"/>
      <c r="V3" s="618"/>
      <c r="W3" s="618"/>
      <c r="X3" s="618"/>
      <c r="Y3" s="618"/>
      <c r="Z3" s="618"/>
      <c r="AA3" s="670"/>
      <c r="AB3" s="618"/>
      <c r="AC3" s="618"/>
    </row>
    <row r="4" spans="1:29" ht="19.5" thickBot="1" x14ac:dyDescent="0.35">
      <c r="A4" s="341"/>
      <c r="B4" s="648"/>
      <c r="C4" s="225" t="s">
        <v>156</v>
      </c>
      <c r="D4" s="740" t="s">
        <v>172</v>
      </c>
      <c r="E4" s="653" t="s">
        <v>185</v>
      </c>
      <c r="F4" s="654"/>
      <c r="G4" s="655"/>
      <c r="H4" s="656"/>
      <c r="I4" s="703"/>
      <c r="J4" s="654" t="s">
        <v>186</v>
      </c>
      <c r="K4" s="654"/>
      <c r="L4" s="654"/>
      <c r="M4" s="703"/>
      <c r="N4" s="657" t="s">
        <v>187</v>
      </c>
      <c r="O4" s="658"/>
      <c r="P4" s="658"/>
      <c r="Q4" s="659"/>
      <c r="R4" s="222"/>
      <c r="S4" s="660" t="s">
        <v>178</v>
      </c>
      <c r="T4" s="649"/>
      <c r="U4" s="763"/>
      <c r="V4" s="661" t="s">
        <v>177</v>
      </c>
      <c r="W4" s="662"/>
      <c r="X4" s="763"/>
      <c r="Y4" s="661" t="s">
        <v>176</v>
      </c>
      <c r="Z4" s="662"/>
      <c r="AA4" s="648"/>
      <c r="AB4" s="661" t="s">
        <v>443</v>
      </c>
      <c r="AC4" s="662"/>
    </row>
    <row r="5" spans="1:29" ht="19.5" thickBot="1" x14ac:dyDescent="0.35">
      <c r="A5" s="304" t="s">
        <v>8</v>
      </c>
      <c r="B5" s="232" t="s">
        <v>7</v>
      </c>
      <c r="C5" s="230" t="s">
        <v>6</v>
      </c>
      <c r="D5" s="741">
        <f>MAX(D6:D76)</f>
        <v>6.849697792206026</v>
      </c>
      <c r="E5" s="230" t="s">
        <v>188</v>
      </c>
      <c r="F5" s="663" t="s">
        <v>88</v>
      </c>
      <c r="G5" s="663" t="s">
        <v>87</v>
      </c>
      <c r="H5" s="664" t="s">
        <v>86</v>
      </c>
      <c r="I5" s="264"/>
      <c r="J5" s="665" t="s">
        <v>88</v>
      </c>
      <c r="K5" s="666" t="s">
        <v>87</v>
      </c>
      <c r="L5" s="667" t="s">
        <v>86</v>
      </c>
      <c r="M5" s="264"/>
      <c r="N5" s="753" t="s">
        <v>188</v>
      </c>
      <c r="O5" s="666" t="s">
        <v>88</v>
      </c>
      <c r="P5" s="666" t="s">
        <v>87</v>
      </c>
      <c r="Q5" s="668" t="s">
        <v>86</v>
      </c>
      <c r="R5" s="222"/>
      <c r="S5" s="630" t="s">
        <v>8</v>
      </c>
      <c r="T5" s="351" t="s">
        <v>427</v>
      </c>
      <c r="U5" s="763"/>
      <c r="V5" s="630" t="s">
        <v>8</v>
      </c>
      <c r="W5" s="351" t="s">
        <v>427</v>
      </c>
      <c r="X5" s="763"/>
      <c r="Y5" s="630" t="s">
        <v>8</v>
      </c>
      <c r="Z5" s="351" t="s">
        <v>427</v>
      </c>
      <c r="AB5" s="630" t="s">
        <v>8</v>
      </c>
      <c r="AC5" s="351" t="s">
        <v>427</v>
      </c>
    </row>
    <row r="6" spans="1:29" ht="19.5" thickBot="1" x14ac:dyDescent="0.35">
      <c r="A6" s="974" t="s">
        <v>13</v>
      </c>
      <c r="B6" s="700">
        <f t="shared" ref="B6:B37" si="0">RANK(C6,C$6:C$76)</f>
        <v>1</v>
      </c>
      <c r="C6" s="260">
        <f t="shared" ref="C6:C37" si="1">MAX(0,5+D6-D$5)*2</f>
        <v>10</v>
      </c>
      <c r="D6" s="261">
        <f t="shared" ref="D6:D37" si="2">LOG(1+1000*E6)</f>
        <v>6.849697792206026</v>
      </c>
      <c r="E6" s="748">
        <f t="shared" ref="E6:E37" si="3">SUM(F6:H6)</f>
        <v>7074.5322518529993</v>
      </c>
      <c r="F6" s="262">
        <f t="shared" ref="F6:F37" si="4">J6*O6</f>
        <v>2036.1081592620001</v>
      </c>
      <c r="G6" s="262">
        <f t="shared" ref="G6:G37" si="5">K6*P6</f>
        <v>2612.5832501909995</v>
      </c>
      <c r="H6" s="263">
        <f t="shared" ref="H6:H37" si="6">L6*Q6</f>
        <v>2425.8408423999999</v>
      </c>
      <c r="I6" s="264"/>
      <c r="J6" s="265">
        <v>1.8</v>
      </c>
      <c r="K6" s="266">
        <v>1.9</v>
      </c>
      <c r="L6" s="267">
        <v>2</v>
      </c>
      <c r="M6" s="264"/>
      <c r="N6" s="979">
        <f t="shared" ref="N6:N37" si="7">SUM(O6:Q6)</f>
        <v>3719.1354366800001</v>
      </c>
      <c r="O6" s="262">
        <v>1131.17119959</v>
      </c>
      <c r="P6" s="262">
        <v>1375.0438158899999</v>
      </c>
      <c r="Q6" s="982">
        <v>1212.9204212</v>
      </c>
      <c r="S6" s="629" t="s">
        <v>294</v>
      </c>
      <c r="T6" s="534">
        <v>2</v>
      </c>
      <c r="U6" s="763"/>
      <c r="V6" s="629" t="s">
        <v>295</v>
      </c>
      <c r="W6" s="535">
        <v>2</v>
      </c>
      <c r="X6" s="765"/>
      <c r="Y6" s="629" t="s">
        <v>13</v>
      </c>
      <c r="Z6" s="535">
        <v>2</v>
      </c>
      <c r="AB6" s="533"/>
      <c r="AC6" s="342"/>
    </row>
    <row r="7" spans="1:29" ht="19.5" thickBot="1" x14ac:dyDescent="0.35">
      <c r="A7" s="278" t="s">
        <v>295</v>
      </c>
      <c r="B7" s="700">
        <f t="shared" si="0"/>
        <v>2</v>
      </c>
      <c r="C7" s="270">
        <f t="shared" si="1"/>
        <v>9.7478876004503476</v>
      </c>
      <c r="D7" s="271">
        <f t="shared" si="2"/>
        <v>6.7236415924311999</v>
      </c>
      <c r="E7" s="749">
        <f t="shared" si="3"/>
        <v>5292.2641207578145</v>
      </c>
      <c r="F7" s="75">
        <f t="shared" si="4"/>
        <v>1027.9730287320001</v>
      </c>
      <c r="G7" s="75">
        <f t="shared" si="5"/>
        <v>1425.8698054580002</v>
      </c>
      <c r="H7" s="272">
        <f t="shared" si="6"/>
        <v>2838.4212865678146</v>
      </c>
      <c r="I7" s="273"/>
      <c r="J7" s="279">
        <v>2</v>
      </c>
      <c r="K7" s="280">
        <v>2</v>
      </c>
      <c r="L7" s="281">
        <v>1.9669477982954542</v>
      </c>
      <c r="M7" s="273"/>
      <c r="N7" s="755">
        <f t="shared" si="7"/>
        <v>2669.9801952830003</v>
      </c>
      <c r="O7" s="75">
        <v>513.98651436600005</v>
      </c>
      <c r="P7" s="75">
        <v>712.9349027290001</v>
      </c>
      <c r="Q7" s="758">
        <v>1443.0587781879999</v>
      </c>
      <c r="S7" s="627" t="s">
        <v>26</v>
      </c>
      <c r="T7" s="536">
        <v>2</v>
      </c>
      <c r="U7" s="763"/>
      <c r="V7" s="627" t="s">
        <v>13</v>
      </c>
      <c r="W7" s="537">
        <v>1.9</v>
      </c>
      <c r="X7" s="765"/>
      <c r="Y7" s="627" t="s">
        <v>296</v>
      </c>
      <c r="Z7" s="537">
        <v>2</v>
      </c>
      <c r="AB7" s="627" t="s">
        <v>56</v>
      </c>
      <c r="AC7" s="539">
        <v>1</v>
      </c>
    </row>
    <row r="8" spans="1:29" ht="19.5" thickBot="1" x14ac:dyDescent="0.35">
      <c r="A8" s="278" t="s">
        <v>17</v>
      </c>
      <c r="B8" s="700">
        <f t="shared" si="0"/>
        <v>3</v>
      </c>
      <c r="C8" s="270">
        <f t="shared" si="1"/>
        <v>8.7746935157481509</v>
      </c>
      <c r="D8" s="271">
        <f t="shared" si="2"/>
        <v>6.2370445500801015</v>
      </c>
      <c r="E8" s="749">
        <f t="shared" si="3"/>
        <v>1726.0139381263534</v>
      </c>
      <c r="F8" s="75">
        <f t="shared" si="4"/>
        <v>4.4440599772299993</v>
      </c>
      <c r="G8" s="75">
        <f t="shared" si="5"/>
        <v>34.082663626554996</v>
      </c>
      <c r="H8" s="272">
        <f t="shared" si="6"/>
        <v>1687.4872145225684</v>
      </c>
      <c r="I8" s="273"/>
      <c r="J8" s="279">
        <v>1.1499999999999999</v>
      </c>
      <c r="K8" s="280">
        <v>1.1499999999999999</v>
      </c>
      <c r="L8" s="281">
        <v>1.8972652218782251</v>
      </c>
      <c r="M8" s="273"/>
      <c r="N8" s="755">
        <f t="shared" si="7"/>
        <v>922.93287351590004</v>
      </c>
      <c r="O8" s="75">
        <v>3.8643999802</v>
      </c>
      <c r="P8" s="75">
        <v>29.637098805699999</v>
      </c>
      <c r="Q8" s="758">
        <v>889.43137473000002</v>
      </c>
      <c r="S8" s="627" t="s">
        <v>48</v>
      </c>
      <c r="T8" s="536">
        <v>1.9</v>
      </c>
      <c r="U8" s="763"/>
      <c r="V8" s="627" t="s">
        <v>18</v>
      </c>
      <c r="W8" s="537">
        <v>1.9</v>
      </c>
      <c r="X8" s="765"/>
      <c r="Y8" s="627" t="s">
        <v>294</v>
      </c>
      <c r="Z8" s="537">
        <v>1.9669477982954542</v>
      </c>
      <c r="AB8" s="627" t="s">
        <v>39</v>
      </c>
      <c r="AC8" s="537">
        <v>0.90936170212765954</v>
      </c>
    </row>
    <row r="9" spans="1:29" ht="19.5" thickBot="1" x14ac:dyDescent="0.35">
      <c r="A9" s="278" t="s">
        <v>296</v>
      </c>
      <c r="B9" s="700">
        <f t="shared" si="0"/>
        <v>4</v>
      </c>
      <c r="C9" s="270">
        <f t="shared" si="1"/>
        <v>8.2548057136251813</v>
      </c>
      <c r="D9" s="271">
        <f t="shared" si="2"/>
        <v>5.9771006490186167</v>
      </c>
      <c r="E9" s="749">
        <f t="shared" si="3"/>
        <v>948.63728753000009</v>
      </c>
      <c r="F9" s="75">
        <f t="shared" si="4"/>
        <v>0</v>
      </c>
      <c r="G9" s="75">
        <f t="shared" si="5"/>
        <v>0</v>
      </c>
      <c r="H9" s="272">
        <f t="shared" si="6"/>
        <v>948.63728753000009</v>
      </c>
      <c r="I9" s="273"/>
      <c r="J9" s="274"/>
      <c r="K9" s="275"/>
      <c r="L9" s="281">
        <v>2</v>
      </c>
      <c r="M9" s="273"/>
      <c r="N9" s="755">
        <f t="shared" si="7"/>
        <v>474.31864376500005</v>
      </c>
      <c r="O9" s="75">
        <v>0</v>
      </c>
      <c r="P9" s="75">
        <v>0</v>
      </c>
      <c r="Q9" s="758">
        <v>474.31864376500005</v>
      </c>
      <c r="S9" s="627" t="s">
        <v>18</v>
      </c>
      <c r="T9" s="536">
        <v>1.8</v>
      </c>
      <c r="U9" s="764"/>
      <c r="V9" s="627" t="s">
        <v>26</v>
      </c>
      <c r="W9" s="537">
        <v>1.8</v>
      </c>
      <c r="X9" s="766"/>
      <c r="Y9" s="627" t="s">
        <v>26</v>
      </c>
      <c r="Z9" s="537">
        <v>1.9</v>
      </c>
      <c r="AB9" s="627" t="s">
        <v>53</v>
      </c>
      <c r="AC9" s="539">
        <v>0.9</v>
      </c>
    </row>
    <row r="10" spans="1:29" ht="19.5" thickBot="1" x14ac:dyDescent="0.35">
      <c r="A10" s="278" t="s">
        <v>18</v>
      </c>
      <c r="B10" s="700">
        <f t="shared" si="0"/>
        <v>5</v>
      </c>
      <c r="C10" s="270">
        <f t="shared" si="1"/>
        <v>8.2172020098418379</v>
      </c>
      <c r="D10" s="271">
        <f t="shared" si="2"/>
        <v>5.958298797126945</v>
      </c>
      <c r="E10" s="749">
        <f t="shared" si="3"/>
        <v>908.44433088630092</v>
      </c>
      <c r="F10" s="75">
        <f t="shared" si="4"/>
        <v>11.70869617314</v>
      </c>
      <c r="G10" s="75">
        <f t="shared" si="5"/>
        <v>206.09861225419999</v>
      </c>
      <c r="H10" s="272">
        <f t="shared" si="6"/>
        <v>690.63702245896093</v>
      </c>
      <c r="I10" s="273"/>
      <c r="J10" s="279">
        <v>1.8</v>
      </c>
      <c r="K10" s="280">
        <v>1.9</v>
      </c>
      <c r="L10" s="281">
        <v>1.8181516936671573</v>
      </c>
      <c r="M10" s="273"/>
      <c r="N10" s="755">
        <f t="shared" si="7"/>
        <v>494.83444102630006</v>
      </c>
      <c r="O10" s="75">
        <v>6.5048312072999996</v>
      </c>
      <c r="P10" s="75">
        <v>108.47295381800001</v>
      </c>
      <c r="Q10" s="758">
        <v>379.85665600100003</v>
      </c>
      <c r="S10" s="627" t="s">
        <v>13</v>
      </c>
      <c r="T10" s="536">
        <v>1.8</v>
      </c>
      <c r="U10" s="763"/>
      <c r="V10" s="627" t="s">
        <v>48</v>
      </c>
      <c r="W10" s="537">
        <v>1.8</v>
      </c>
      <c r="X10" s="765"/>
      <c r="Y10" s="627" t="s">
        <v>304</v>
      </c>
      <c r="Z10" s="539">
        <v>1.9</v>
      </c>
      <c r="AB10" s="627" t="s">
        <v>23</v>
      </c>
      <c r="AC10" s="537">
        <v>0.82000000000000006</v>
      </c>
    </row>
    <row r="11" spans="1:29" ht="19.5" thickBot="1" x14ac:dyDescent="0.35">
      <c r="A11" s="278" t="s">
        <v>306</v>
      </c>
      <c r="B11" s="700">
        <f t="shared" si="0"/>
        <v>6</v>
      </c>
      <c r="C11" s="270">
        <f t="shared" si="1"/>
        <v>8.1749001795875884</v>
      </c>
      <c r="D11" s="271">
        <f t="shared" si="2"/>
        <v>5.9371478819998202</v>
      </c>
      <c r="E11" s="749">
        <f t="shared" si="3"/>
        <v>865.26149992127182</v>
      </c>
      <c r="F11" s="75">
        <f t="shared" si="4"/>
        <v>8.8643669699000007</v>
      </c>
      <c r="G11" s="75">
        <f t="shared" si="5"/>
        <v>0.20246500001999998</v>
      </c>
      <c r="H11" s="272">
        <f t="shared" si="6"/>
        <v>856.19466795135179</v>
      </c>
      <c r="I11" s="273"/>
      <c r="J11" s="279">
        <v>1.3</v>
      </c>
      <c r="K11" s="280">
        <v>0.6</v>
      </c>
      <c r="L11" s="281">
        <v>1.8607329842931937</v>
      </c>
      <c r="M11" s="273"/>
      <c r="N11" s="755">
        <f t="shared" si="7"/>
        <v>467.29456922270003</v>
      </c>
      <c r="O11" s="75">
        <v>6.8187438230000001</v>
      </c>
      <c r="P11" s="75">
        <v>0.33744166669999998</v>
      </c>
      <c r="Q11" s="758">
        <v>460.13838373300001</v>
      </c>
      <c r="S11" s="627" t="s">
        <v>251</v>
      </c>
      <c r="T11" s="536">
        <v>1.5</v>
      </c>
      <c r="U11" s="763"/>
      <c r="V11" s="627" t="s">
        <v>24</v>
      </c>
      <c r="W11" s="537">
        <v>1.5</v>
      </c>
      <c r="X11" s="765"/>
      <c r="Y11" s="627" t="s">
        <v>17</v>
      </c>
      <c r="Z11" s="537">
        <v>1.8972652218782251</v>
      </c>
      <c r="AB11" s="627" t="s">
        <v>27</v>
      </c>
      <c r="AC11" s="537">
        <v>0.8171940298507463</v>
      </c>
    </row>
    <row r="12" spans="1:29" ht="19.5" thickBot="1" x14ac:dyDescent="0.35">
      <c r="A12" s="278" t="s">
        <v>20</v>
      </c>
      <c r="B12" s="700">
        <f t="shared" si="0"/>
        <v>7</v>
      </c>
      <c r="C12" s="270">
        <f t="shared" si="1"/>
        <v>7.9272125946459369</v>
      </c>
      <c r="D12" s="271">
        <f t="shared" si="2"/>
        <v>5.8133040895289936</v>
      </c>
      <c r="E12" s="749">
        <f t="shared" si="3"/>
        <v>650.58406536826533</v>
      </c>
      <c r="F12" s="75">
        <f t="shared" si="4"/>
        <v>7.7157592921999996</v>
      </c>
      <c r="G12" s="75">
        <f t="shared" si="5"/>
        <v>23.470177847299997</v>
      </c>
      <c r="H12" s="272">
        <f t="shared" si="6"/>
        <v>619.39812822876536</v>
      </c>
      <c r="I12" s="273"/>
      <c r="J12" s="279">
        <v>1</v>
      </c>
      <c r="K12" s="280">
        <v>1</v>
      </c>
      <c r="L12" s="281">
        <v>1.6546696696696699</v>
      </c>
      <c r="M12" s="273"/>
      <c r="N12" s="755">
        <f t="shared" si="7"/>
        <v>405.51934010349999</v>
      </c>
      <c r="O12" s="75">
        <v>7.7157592921999996</v>
      </c>
      <c r="P12" s="75">
        <v>23.470177847299997</v>
      </c>
      <c r="Q12" s="758">
        <v>374.33340296400002</v>
      </c>
      <c r="S12" s="627" t="s">
        <v>306</v>
      </c>
      <c r="T12" s="536">
        <v>1.3</v>
      </c>
      <c r="U12" s="764"/>
      <c r="V12" s="627" t="s">
        <v>251</v>
      </c>
      <c r="W12" s="537">
        <v>1.3</v>
      </c>
      <c r="X12" s="766"/>
      <c r="Y12" s="627" t="s">
        <v>306</v>
      </c>
      <c r="Z12" s="537">
        <v>1.8607329842931937</v>
      </c>
      <c r="AB12" s="627" t="s">
        <v>54</v>
      </c>
      <c r="AC12" s="537">
        <v>0.8</v>
      </c>
    </row>
    <row r="13" spans="1:29" ht="19.5" thickBot="1" x14ac:dyDescent="0.35">
      <c r="A13" s="278" t="s">
        <v>22</v>
      </c>
      <c r="B13" s="700">
        <f t="shared" si="0"/>
        <v>8</v>
      </c>
      <c r="C13" s="270">
        <f t="shared" si="1"/>
        <v>7.8648049479864923</v>
      </c>
      <c r="D13" s="271">
        <f t="shared" si="2"/>
        <v>5.7821002661992713</v>
      </c>
      <c r="E13" s="749">
        <f t="shared" si="3"/>
        <v>605.47964681697556</v>
      </c>
      <c r="F13" s="75">
        <f t="shared" si="4"/>
        <v>0</v>
      </c>
      <c r="G13" s="75">
        <f t="shared" si="5"/>
        <v>0</v>
      </c>
      <c r="H13" s="272">
        <f t="shared" si="6"/>
        <v>605.47964681697556</v>
      </c>
      <c r="I13" s="273"/>
      <c r="J13" s="274"/>
      <c r="K13" s="275"/>
      <c r="L13" s="281">
        <v>1.4514375738479715</v>
      </c>
      <c r="M13" s="273"/>
      <c r="N13" s="755">
        <f t="shared" si="7"/>
        <v>417.51535784140003</v>
      </c>
      <c r="O13" s="75">
        <v>0</v>
      </c>
      <c r="P13" s="75">
        <v>0.35677126040000001</v>
      </c>
      <c r="Q13" s="758">
        <v>417.15858658100001</v>
      </c>
      <c r="S13" s="627" t="s">
        <v>17</v>
      </c>
      <c r="T13" s="536">
        <v>1.1499999999999999</v>
      </c>
      <c r="U13" s="764"/>
      <c r="V13" s="627" t="s">
        <v>17</v>
      </c>
      <c r="W13" s="537">
        <v>1.1499999999999999</v>
      </c>
      <c r="X13" s="766"/>
      <c r="Y13" s="627" t="s">
        <v>18</v>
      </c>
      <c r="Z13" s="537">
        <v>1.8181516936671573</v>
      </c>
      <c r="AB13" s="627" t="s">
        <v>64</v>
      </c>
      <c r="AC13" s="539">
        <v>0.8</v>
      </c>
    </row>
    <row r="14" spans="1:29" ht="19.5" thickBot="1" x14ac:dyDescent="0.35">
      <c r="A14" s="278" t="s">
        <v>251</v>
      </c>
      <c r="B14" s="700">
        <f t="shared" si="0"/>
        <v>9</v>
      </c>
      <c r="C14" s="270">
        <f t="shared" si="1"/>
        <v>7.7760515019953189</v>
      </c>
      <c r="D14" s="271">
        <f t="shared" si="2"/>
        <v>5.7377235432036846</v>
      </c>
      <c r="E14" s="749">
        <f t="shared" si="3"/>
        <v>546.66686232063989</v>
      </c>
      <c r="F14" s="75">
        <f t="shared" si="4"/>
        <v>237.31390071599998</v>
      </c>
      <c r="G14" s="75">
        <f t="shared" si="5"/>
        <v>76.84181509263999</v>
      </c>
      <c r="H14" s="272">
        <f t="shared" si="6"/>
        <v>232.51114651199998</v>
      </c>
      <c r="I14" s="273"/>
      <c r="J14" s="279">
        <v>1.5</v>
      </c>
      <c r="K14" s="280">
        <v>1.3</v>
      </c>
      <c r="L14" s="281">
        <v>1</v>
      </c>
      <c r="M14" s="273"/>
      <c r="N14" s="755">
        <f t="shared" si="7"/>
        <v>449.82950218880001</v>
      </c>
      <c r="O14" s="75">
        <v>158.20926714399999</v>
      </c>
      <c r="P14" s="75">
        <v>59.109088532799994</v>
      </c>
      <c r="Q14" s="758">
        <v>232.51114651199998</v>
      </c>
      <c r="S14" s="627" t="s">
        <v>20</v>
      </c>
      <c r="T14" s="536">
        <v>1</v>
      </c>
      <c r="U14" s="763"/>
      <c r="V14" s="627" t="s">
        <v>20</v>
      </c>
      <c r="W14" s="537">
        <v>1</v>
      </c>
      <c r="X14" s="765"/>
      <c r="Y14" s="627" t="s">
        <v>40</v>
      </c>
      <c r="Z14" s="537">
        <v>1.8</v>
      </c>
      <c r="AB14" s="627" t="s">
        <v>43</v>
      </c>
      <c r="AC14" s="537">
        <v>0.746</v>
      </c>
    </row>
    <row r="15" spans="1:29" ht="19.5" thickBot="1" x14ac:dyDescent="0.35">
      <c r="A15" s="278" t="s">
        <v>24</v>
      </c>
      <c r="B15" s="700">
        <f t="shared" si="0"/>
        <v>10</v>
      </c>
      <c r="C15" s="270">
        <f t="shared" si="1"/>
        <v>7.3780877040686619</v>
      </c>
      <c r="D15" s="271">
        <f t="shared" si="2"/>
        <v>5.5387416442403579</v>
      </c>
      <c r="E15" s="749">
        <f t="shared" si="3"/>
        <v>345.73264449162076</v>
      </c>
      <c r="F15" s="75">
        <f t="shared" si="4"/>
        <v>22.386378655125</v>
      </c>
      <c r="G15" s="75">
        <f t="shared" si="5"/>
        <v>102.57602691585001</v>
      </c>
      <c r="H15" s="272">
        <f t="shared" si="6"/>
        <v>220.77023892064574</v>
      </c>
      <c r="I15" s="273"/>
      <c r="J15" s="279">
        <v>0.75</v>
      </c>
      <c r="K15" s="280">
        <v>1.5</v>
      </c>
      <c r="L15" s="281">
        <v>1.1414343928280359</v>
      </c>
      <c r="M15" s="273"/>
      <c r="N15" s="755">
        <f t="shared" si="7"/>
        <v>291.64726509940004</v>
      </c>
      <c r="O15" s="75">
        <v>29.848504873500001</v>
      </c>
      <c r="P15" s="75">
        <v>68.384017943900005</v>
      </c>
      <c r="Q15" s="758">
        <v>193.41474228200002</v>
      </c>
      <c r="S15" s="627" t="s">
        <v>23</v>
      </c>
      <c r="T15" s="536">
        <v>1</v>
      </c>
      <c r="U15" s="763"/>
      <c r="V15" s="627" t="s">
        <v>23</v>
      </c>
      <c r="W15" s="537">
        <v>1</v>
      </c>
      <c r="X15" s="765"/>
      <c r="Y15" s="627" t="s">
        <v>48</v>
      </c>
      <c r="Z15" s="537">
        <v>1.78</v>
      </c>
      <c r="AB15" s="627" t="s">
        <v>37</v>
      </c>
      <c r="AC15" s="537">
        <v>0.7</v>
      </c>
    </row>
    <row r="16" spans="1:29" ht="19.5" thickBot="1" x14ac:dyDescent="0.35">
      <c r="A16" s="278" t="s">
        <v>19</v>
      </c>
      <c r="B16" s="700">
        <f t="shared" si="0"/>
        <v>11</v>
      </c>
      <c r="C16" s="270">
        <f t="shared" si="1"/>
        <v>7.3393575610032684</v>
      </c>
      <c r="D16" s="271">
        <f t="shared" si="2"/>
        <v>5.5193765727076602</v>
      </c>
      <c r="E16" s="749">
        <f t="shared" si="3"/>
        <v>330.65512562389051</v>
      </c>
      <c r="F16" s="75">
        <f t="shared" si="4"/>
        <v>0</v>
      </c>
      <c r="G16" s="75">
        <f t="shared" si="5"/>
        <v>0</v>
      </c>
      <c r="H16" s="272">
        <f t="shared" si="6"/>
        <v>330.65512562389051</v>
      </c>
      <c r="I16" s="273"/>
      <c r="J16" s="274"/>
      <c r="K16" s="275"/>
      <c r="L16" s="281">
        <v>1.0864480111653874</v>
      </c>
      <c r="M16" s="273"/>
      <c r="N16" s="755">
        <f t="shared" si="7"/>
        <v>304.34509725800001</v>
      </c>
      <c r="O16" s="75">
        <v>0</v>
      </c>
      <c r="P16" s="75">
        <v>0</v>
      </c>
      <c r="Q16" s="758">
        <v>304.34509725800001</v>
      </c>
      <c r="S16" s="627" t="s">
        <v>35</v>
      </c>
      <c r="T16" s="536">
        <v>1</v>
      </c>
      <c r="U16" s="764"/>
      <c r="V16" s="627" t="s">
        <v>35</v>
      </c>
      <c r="W16" s="537">
        <v>1</v>
      </c>
      <c r="X16" s="766"/>
      <c r="Y16" s="627" t="s">
        <v>20</v>
      </c>
      <c r="Z16" s="537">
        <v>1.6546696696696699</v>
      </c>
      <c r="AB16" s="627" t="s">
        <v>62</v>
      </c>
      <c r="AC16" s="539">
        <v>0.7</v>
      </c>
    </row>
    <row r="17" spans="1:29" ht="19.5" thickBot="1" x14ac:dyDescent="0.35">
      <c r="A17" s="278" t="s">
        <v>27</v>
      </c>
      <c r="B17" s="700">
        <f t="shared" si="0"/>
        <v>12</v>
      </c>
      <c r="C17" s="270">
        <f t="shared" si="1"/>
        <v>7.0907427463225972</v>
      </c>
      <c r="D17" s="271">
        <f t="shared" si="2"/>
        <v>5.3950691653673255</v>
      </c>
      <c r="E17" s="749">
        <f t="shared" si="3"/>
        <v>248.35185984398615</v>
      </c>
      <c r="F17" s="75">
        <f t="shared" si="4"/>
        <v>0</v>
      </c>
      <c r="G17" s="75">
        <f t="shared" si="5"/>
        <v>0</v>
      </c>
      <c r="H17" s="272">
        <f t="shared" si="6"/>
        <v>248.35185984398615</v>
      </c>
      <c r="I17" s="273"/>
      <c r="J17" s="274"/>
      <c r="K17" s="275"/>
      <c r="L17" s="281">
        <v>0.8171940298507463</v>
      </c>
      <c r="M17" s="273"/>
      <c r="N17" s="755">
        <f t="shared" si="7"/>
        <v>304.40245891159998</v>
      </c>
      <c r="O17" s="75">
        <v>0</v>
      </c>
      <c r="P17" s="75">
        <v>0.49438962560000005</v>
      </c>
      <c r="Q17" s="758">
        <v>303.908069286</v>
      </c>
      <c r="S17" s="627" t="s">
        <v>46</v>
      </c>
      <c r="T17" s="536">
        <v>0.9</v>
      </c>
      <c r="U17" s="764"/>
      <c r="V17" s="627" t="s">
        <v>29</v>
      </c>
      <c r="W17" s="537">
        <v>0.8</v>
      </c>
      <c r="X17" s="766"/>
      <c r="Y17" s="627" t="s">
        <v>41</v>
      </c>
      <c r="Z17" s="537">
        <v>1.6</v>
      </c>
      <c r="AB17" s="627" t="s">
        <v>49</v>
      </c>
      <c r="AC17" s="537">
        <v>0.65</v>
      </c>
    </row>
    <row r="18" spans="1:29" ht="19.5" thickBot="1" x14ac:dyDescent="0.35">
      <c r="A18" s="278" t="s">
        <v>28</v>
      </c>
      <c r="B18" s="700">
        <f t="shared" si="0"/>
        <v>13</v>
      </c>
      <c r="C18" s="270">
        <f t="shared" si="1"/>
        <v>6.5164202367030697</v>
      </c>
      <c r="D18" s="271">
        <f t="shared" si="2"/>
        <v>5.1079079105575618</v>
      </c>
      <c r="E18" s="749">
        <f t="shared" si="3"/>
        <v>128.20487012618233</v>
      </c>
      <c r="F18" s="75">
        <f t="shared" si="4"/>
        <v>0</v>
      </c>
      <c r="G18" s="75">
        <f t="shared" si="5"/>
        <v>0</v>
      </c>
      <c r="H18" s="272">
        <f t="shared" si="6"/>
        <v>128.20487012618233</v>
      </c>
      <c r="I18" s="273"/>
      <c r="J18" s="274"/>
      <c r="K18" s="275"/>
      <c r="L18" s="281">
        <v>1.1553153153153153</v>
      </c>
      <c r="M18" s="273"/>
      <c r="N18" s="755">
        <f t="shared" si="7"/>
        <v>111.065417826</v>
      </c>
      <c r="O18" s="75">
        <v>0</v>
      </c>
      <c r="P18" s="75">
        <v>9.5825000000000007E-2</v>
      </c>
      <c r="Q18" s="758">
        <v>110.969592826</v>
      </c>
      <c r="S18" s="627" t="s">
        <v>29</v>
      </c>
      <c r="T18" s="536">
        <v>0.8</v>
      </c>
      <c r="U18" s="764"/>
      <c r="V18" s="627" t="s">
        <v>36</v>
      </c>
      <c r="W18" s="539">
        <v>0.7</v>
      </c>
      <c r="X18" s="766"/>
      <c r="Y18" s="627" t="s">
        <v>51</v>
      </c>
      <c r="Z18" s="537">
        <v>1.6</v>
      </c>
      <c r="AB18" s="627" t="s">
        <v>57</v>
      </c>
      <c r="AC18" s="537">
        <v>0.65</v>
      </c>
    </row>
    <row r="19" spans="1:29" ht="19.5" thickBot="1" x14ac:dyDescent="0.35">
      <c r="A19" s="278" t="s">
        <v>29</v>
      </c>
      <c r="B19" s="700">
        <f t="shared" si="0"/>
        <v>14</v>
      </c>
      <c r="C19" s="270">
        <f t="shared" si="1"/>
        <v>6.4895027771312215</v>
      </c>
      <c r="D19" s="271">
        <f t="shared" si="2"/>
        <v>5.0944491807716377</v>
      </c>
      <c r="E19" s="749">
        <f t="shared" si="3"/>
        <v>124.29271842972587</v>
      </c>
      <c r="F19" s="75">
        <f t="shared" si="4"/>
        <v>8.6102095840000015</v>
      </c>
      <c r="G19" s="75">
        <f t="shared" si="5"/>
        <v>26.30827764144</v>
      </c>
      <c r="H19" s="272">
        <f t="shared" si="6"/>
        <v>89.374231204285863</v>
      </c>
      <c r="I19" s="273"/>
      <c r="J19" s="279">
        <v>0.8</v>
      </c>
      <c r="K19" s="280">
        <v>0.8</v>
      </c>
      <c r="L19" s="281">
        <v>1.1916528925619834</v>
      </c>
      <c r="M19" s="273"/>
      <c r="N19" s="755">
        <f t="shared" si="7"/>
        <v>118.64833079280001</v>
      </c>
      <c r="O19" s="75">
        <v>10.762761980000001</v>
      </c>
      <c r="P19" s="75">
        <v>32.885347051799997</v>
      </c>
      <c r="Q19" s="758">
        <v>75.000221761000006</v>
      </c>
      <c r="S19" s="627" t="s">
        <v>24</v>
      </c>
      <c r="T19" s="536">
        <v>0.75</v>
      </c>
      <c r="U19" s="764"/>
      <c r="V19" s="627" t="s">
        <v>16</v>
      </c>
      <c r="W19" s="537">
        <v>0.7</v>
      </c>
      <c r="X19" s="766"/>
      <c r="Y19" s="627" t="s">
        <v>319</v>
      </c>
      <c r="Z19" s="537">
        <v>1.6</v>
      </c>
      <c r="AB19" s="627" t="s">
        <v>60</v>
      </c>
      <c r="AC19" s="537">
        <v>0.64799999999999991</v>
      </c>
    </row>
    <row r="20" spans="1:29" ht="19.5" thickBot="1" x14ac:dyDescent="0.35">
      <c r="A20" s="278" t="s">
        <v>31</v>
      </c>
      <c r="B20" s="700">
        <f t="shared" si="0"/>
        <v>15</v>
      </c>
      <c r="C20" s="270">
        <f t="shared" si="1"/>
        <v>6.3441212177622575</v>
      </c>
      <c r="D20" s="271">
        <f t="shared" si="2"/>
        <v>5.0217584010871539</v>
      </c>
      <c r="E20" s="749">
        <f t="shared" si="3"/>
        <v>105.1366828017</v>
      </c>
      <c r="F20" s="75">
        <f t="shared" si="4"/>
        <v>0</v>
      </c>
      <c r="G20" s="75">
        <f t="shared" si="5"/>
        <v>0</v>
      </c>
      <c r="H20" s="272">
        <f t="shared" si="6"/>
        <v>105.1366828017</v>
      </c>
      <c r="I20" s="273"/>
      <c r="J20" s="274"/>
      <c r="K20" s="275"/>
      <c r="L20" s="276">
        <v>1.1000000000000001</v>
      </c>
      <c r="M20" s="273"/>
      <c r="N20" s="755">
        <f t="shared" si="7"/>
        <v>95.753544213699996</v>
      </c>
      <c r="O20" s="75">
        <v>0</v>
      </c>
      <c r="P20" s="75">
        <v>0.17474166670000002</v>
      </c>
      <c r="Q20" s="758">
        <v>95.578802546999995</v>
      </c>
      <c r="S20" s="627" t="s">
        <v>34</v>
      </c>
      <c r="T20" s="538">
        <v>0.75</v>
      </c>
      <c r="U20" s="764"/>
      <c r="V20" s="627" t="s">
        <v>57</v>
      </c>
      <c r="W20" s="537">
        <v>0.7</v>
      </c>
      <c r="X20" s="766"/>
      <c r="Y20" s="627" t="s">
        <v>45</v>
      </c>
      <c r="Z20" s="537">
        <v>1.476923076923077</v>
      </c>
      <c r="AB20" s="627" t="s">
        <v>16</v>
      </c>
      <c r="AC20" s="537">
        <v>0.62444444444444458</v>
      </c>
    </row>
    <row r="21" spans="1:29" ht="19.5" thickBot="1" x14ac:dyDescent="0.35">
      <c r="A21" s="278" t="s">
        <v>35</v>
      </c>
      <c r="B21" s="700">
        <f t="shared" si="0"/>
        <v>16</v>
      </c>
      <c r="C21" s="270">
        <f t="shared" si="1"/>
        <v>6.2656853899092511</v>
      </c>
      <c r="D21" s="271">
        <f t="shared" si="2"/>
        <v>4.9825404871606516</v>
      </c>
      <c r="E21" s="749">
        <f t="shared" si="3"/>
        <v>96.058536584296007</v>
      </c>
      <c r="F21" s="75">
        <f t="shared" si="4"/>
        <v>12.9660658765</v>
      </c>
      <c r="G21" s="75">
        <f t="shared" si="5"/>
        <v>14.686044198300001</v>
      </c>
      <c r="H21" s="272">
        <f t="shared" si="6"/>
        <v>68.406426509496001</v>
      </c>
      <c r="I21" s="273"/>
      <c r="J21" s="279">
        <v>1</v>
      </c>
      <c r="K21" s="280">
        <v>1</v>
      </c>
      <c r="L21" s="281">
        <v>1.06</v>
      </c>
      <c r="M21" s="273"/>
      <c r="N21" s="755">
        <f t="shared" si="7"/>
        <v>92.186474706399991</v>
      </c>
      <c r="O21" s="75">
        <v>12.9660658765</v>
      </c>
      <c r="P21" s="75">
        <v>14.686044198300001</v>
      </c>
      <c r="Q21" s="758">
        <v>64.534364631599999</v>
      </c>
      <c r="S21" s="627" t="s">
        <v>291</v>
      </c>
      <c r="T21" s="538">
        <v>0.7</v>
      </c>
      <c r="U21" s="763"/>
      <c r="V21" s="627" t="s">
        <v>30</v>
      </c>
      <c r="W21" s="537">
        <v>0.7</v>
      </c>
      <c r="X21" s="765"/>
      <c r="Y21" s="627" t="s">
        <v>22</v>
      </c>
      <c r="Z21" s="537">
        <v>1.4514375738479715</v>
      </c>
      <c r="AB21" s="627" t="s">
        <v>46</v>
      </c>
      <c r="AC21" s="537">
        <v>0.6</v>
      </c>
    </row>
    <row r="22" spans="1:29" ht="19.5" thickBot="1" x14ac:dyDescent="0.35">
      <c r="A22" s="278" t="s">
        <v>34</v>
      </c>
      <c r="B22" s="700">
        <f t="shared" si="0"/>
        <v>17</v>
      </c>
      <c r="C22" s="270">
        <f t="shared" si="1"/>
        <v>6.1906013228145937</v>
      </c>
      <c r="D22" s="271">
        <f t="shared" si="2"/>
        <v>4.944998453613322</v>
      </c>
      <c r="E22" s="749">
        <f t="shared" si="3"/>
        <v>88.103573587440764</v>
      </c>
      <c r="F22" s="75">
        <f t="shared" si="4"/>
        <v>0</v>
      </c>
      <c r="G22" s="75">
        <f t="shared" si="5"/>
        <v>0</v>
      </c>
      <c r="H22" s="272">
        <f t="shared" si="6"/>
        <v>88.103573587440764</v>
      </c>
      <c r="I22" s="273"/>
      <c r="J22" s="282">
        <v>0.75</v>
      </c>
      <c r="K22" s="275"/>
      <c r="L22" s="281">
        <v>1.138175046554935</v>
      </c>
      <c r="M22" s="273"/>
      <c r="N22" s="755">
        <f t="shared" si="7"/>
        <v>77.407753626400009</v>
      </c>
      <c r="O22" s="75">
        <v>0</v>
      </c>
      <c r="P22" s="75">
        <v>0</v>
      </c>
      <c r="Q22" s="758">
        <v>77.407753626400009</v>
      </c>
      <c r="S22" s="627" t="s">
        <v>305</v>
      </c>
      <c r="T22" s="536">
        <v>0.6</v>
      </c>
      <c r="U22" s="763"/>
      <c r="V22" s="627" t="s">
        <v>14</v>
      </c>
      <c r="W22" s="537">
        <v>0.7</v>
      </c>
      <c r="X22" s="765"/>
      <c r="Y22" s="627" t="s">
        <v>38</v>
      </c>
      <c r="Z22" s="537">
        <v>1.3667590027700829</v>
      </c>
      <c r="AB22" s="627" t="s">
        <v>30</v>
      </c>
      <c r="AC22" s="537">
        <v>0.5</v>
      </c>
    </row>
    <row r="23" spans="1:29" ht="19.5" thickBot="1" x14ac:dyDescent="0.35">
      <c r="A23" s="278" t="s">
        <v>38</v>
      </c>
      <c r="B23" s="700">
        <f t="shared" si="0"/>
        <v>18</v>
      </c>
      <c r="C23" s="270">
        <f t="shared" si="1"/>
        <v>6.1870857575202649</v>
      </c>
      <c r="D23" s="271">
        <f t="shared" si="2"/>
        <v>4.9432406709661594</v>
      </c>
      <c r="E23" s="749">
        <f t="shared" si="3"/>
        <v>87.74769593240957</v>
      </c>
      <c r="F23" s="75">
        <f t="shared" si="4"/>
        <v>0</v>
      </c>
      <c r="G23" s="75">
        <f t="shared" si="5"/>
        <v>0</v>
      </c>
      <c r="H23" s="272">
        <f t="shared" si="6"/>
        <v>87.74769593240957</v>
      </c>
      <c r="I23" s="273"/>
      <c r="J23" s="274"/>
      <c r="K23" s="275"/>
      <c r="L23" s="281">
        <v>1.3667590027700829</v>
      </c>
      <c r="M23" s="273"/>
      <c r="N23" s="755">
        <f t="shared" si="7"/>
        <v>64.270812593800002</v>
      </c>
      <c r="O23" s="75">
        <v>0</v>
      </c>
      <c r="P23" s="75">
        <v>6.9519055900000001E-2</v>
      </c>
      <c r="Q23" s="758">
        <v>64.2012935379</v>
      </c>
      <c r="S23" s="627" t="s">
        <v>30</v>
      </c>
      <c r="T23" s="536">
        <v>0.5</v>
      </c>
      <c r="U23" s="764"/>
      <c r="V23" s="627" t="s">
        <v>70</v>
      </c>
      <c r="W23" s="537">
        <v>0.7</v>
      </c>
      <c r="X23" s="766"/>
      <c r="Y23" s="627" t="s">
        <v>29</v>
      </c>
      <c r="Z23" s="537">
        <v>1.1916528925619834</v>
      </c>
      <c r="AB23" s="627" t="s">
        <v>69</v>
      </c>
      <c r="AC23" s="539">
        <v>0.5</v>
      </c>
    </row>
    <row r="24" spans="1:29" ht="19.5" thickBot="1" x14ac:dyDescent="0.35">
      <c r="A24" s="278" t="s">
        <v>40</v>
      </c>
      <c r="B24" s="700">
        <f t="shared" si="0"/>
        <v>19</v>
      </c>
      <c r="C24" s="270">
        <f t="shared" si="1"/>
        <v>6.1869896032993097</v>
      </c>
      <c r="D24" s="271">
        <f t="shared" si="2"/>
        <v>4.9431925938556809</v>
      </c>
      <c r="E24" s="749">
        <f t="shared" si="3"/>
        <v>87.737982545699992</v>
      </c>
      <c r="F24" s="75">
        <f t="shared" si="4"/>
        <v>0</v>
      </c>
      <c r="G24" s="75">
        <f t="shared" si="5"/>
        <v>0</v>
      </c>
      <c r="H24" s="272">
        <f t="shared" si="6"/>
        <v>87.737982545699992</v>
      </c>
      <c r="I24" s="273"/>
      <c r="J24" s="274"/>
      <c r="K24" s="275"/>
      <c r="L24" s="281">
        <v>1.8</v>
      </c>
      <c r="M24" s="273"/>
      <c r="N24" s="755">
        <f t="shared" si="7"/>
        <v>48.743323636499994</v>
      </c>
      <c r="O24" s="75">
        <v>0</v>
      </c>
      <c r="P24" s="75">
        <v>0</v>
      </c>
      <c r="Q24" s="758">
        <v>48.743323636499994</v>
      </c>
      <c r="S24" s="627" t="s">
        <v>49</v>
      </c>
      <c r="T24" s="536">
        <v>0.5</v>
      </c>
      <c r="U24" s="764"/>
      <c r="V24" s="627" t="s">
        <v>49</v>
      </c>
      <c r="W24" s="537">
        <v>0.7</v>
      </c>
      <c r="X24" s="766"/>
      <c r="Y24" s="627" t="s">
        <v>445</v>
      </c>
      <c r="Z24" s="537">
        <v>1.1794871794871795</v>
      </c>
      <c r="AB24" s="627" t="s">
        <v>68</v>
      </c>
      <c r="AC24" s="537">
        <v>0.5</v>
      </c>
    </row>
    <row r="25" spans="1:29" ht="19.5" thickBot="1" x14ac:dyDescent="0.35">
      <c r="A25" s="278" t="s">
        <v>41</v>
      </c>
      <c r="B25" s="700">
        <f t="shared" si="0"/>
        <v>20</v>
      </c>
      <c r="C25" s="270">
        <f t="shared" si="1"/>
        <v>6.0755335602064235</v>
      </c>
      <c r="D25" s="271">
        <f t="shared" si="2"/>
        <v>4.8874645723092378</v>
      </c>
      <c r="E25" s="749">
        <f t="shared" si="3"/>
        <v>77.171855904960012</v>
      </c>
      <c r="F25" s="75">
        <f t="shared" si="4"/>
        <v>0</v>
      </c>
      <c r="G25" s="75">
        <f t="shared" si="5"/>
        <v>0</v>
      </c>
      <c r="H25" s="272">
        <f t="shared" si="6"/>
        <v>77.171855904960012</v>
      </c>
      <c r="I25" s="273"/>
      <c r="J25" s="274"/>
      <c r="K25" s="275"/>
      <c r="L25" s="281">
        <v>1.6</v>
      </c>
      <c r="M25" s="273"/>
      <c r="N25" s="755">
        <f t="shared" si="7"/>
        <v>48.2324099406</v>
      </c>
      <c r="O25" s="75">
        <v>0</v>
      </c>
      <c r="P25" s="75">
        <v>0</v>
      </c>
      <c r="Q25" s="758">
        <v>48.2324099406</v>
      </c>
      <c r="S25" s="627" t="s">
        <v>16</v>
      </c>
      <c r="T25" s="536">
        <v>0.5</v>
      </c>
      <c r="U25" s="763"/>
      <c r="V25" s="627" t="s">
        <v>68</v>
      </c>
      <c r="W25" s="537">
        <v>0.7</v>
      </c>
      <c r="X25" s="765"/>
      <c r="Y25" s="627" t="s">
        <v>28</v>
      </c>
      <c r="Z25" s="537">
        <v>1.1553153153153153</v>
      </c>
      <c r="AB25" s="627" t="s">
        <v>12</v>
      </c>
      <c r="AC25" s="539">
        <v>0.5</v>
      </c>
    </row>
    <row r="26" spans="1:29" ht="19.5" thickBot="1" x14ac:dyDescent="0.35">
      <c r="A26" s="278" t="s">
        <v>43</v>
      </c>
      <c r="B26" s="700">
        <f t="shared" si="0"/>
        <v>21</v>
      </c>
      <c r="C26" s="270">
        <f t="shared" si="1"/>
        <v>6.037874293417488</v>
      </c>
      <c r="D26" s="271">
        <f t="shared" si="2"/>
        <v>4.8686349389147692</v>
      </c>
      <c r="E26" s="749">
        <f t="shared" si="3"/>
        <v>73.897383576287993</v>
      </c>
      <c r="F26" s="75">
        <f t="shared" si="4"/>
        <v>0</v>
      </c>
      <c r="G26" s="75">
        <f t="shared" si="5"/>
        <v>0</v>
      </c>
      <c r="H26" s="272">
        <f t="shared" si="6"/>
        <v>73.897383576287993</v>
      </c>
      <c r="I26" s="273"/>
      <c r="J26" s="274"/>
      <c r="K26" s="275"/>
      <c r="L26" s="281">
        <v>0.746</v>
      </c>
      <c r="M26" s="273"/>
      <c r="N26" s="755">
        <f t="shared" si="7"/>
        <v>99.058154927999993</v>
      </c>
      <c r="O26" s="75">
        <v>0</v>
      </c>
      <c r="P26" s="75">
        <v>0</v>
      </c>
      <c r="Q26" s="758">
        <v>99.058154927999993</v>
      </c>
      <c r="S26" s="627" t="s">
        <v>60</v>
      </c>
      <c r="T26" s="536">
        <v>0.5</v>
      </c>
      <c r="U26" s="763"/>
      <c r="V26" s="627" t="s">
        <v>291</v>
      </c>
      <c r="W26" s="539">
        <v>0.7</v>
      </c>
      <c r="X26" s="765"/>
      <c r="Y26" s="627" t="s">
        <v>36</v>
      </c>
      <c r="Z26" s="539">
        <v>1.1527894736842106</v>
      </c>
      <c r="AB26" s="627" t="s">
        <v>14</v>
      </c>
      <c r="AC26" s="537">
        <v>0.5</v>
      </c>
    </row>
    <row r="27" spans="1:29" ht="19.5" thickBot="1" x14ac:dyDescent="0.35">
      <c r="A27" s="278" t="s">
        <v>45</v>
      </c>
      <c r="B27" s="700">
        <f t="shared" si="0"/>
        <v>22</v>
      </c>
      <c r="C27" s="270">
        <f t="shared" si="1"/>
        <v>6.0010136505094351</v>
      </c>
      <c r="D27" s="271">
        <f t="shared" si="2"/>
        <v>4.8502046174607427</v>
      </c>
      <c r="E27" s="749">
        <f t="shared" si="3"/>
        <v>70.826941100160013</v>
      </c>
      <c r="F27" s="75">
        <f t="shared" si="4"/>
        <v>0</v>
      </c>
      <c r="G27" s="75">
        <f t="shared" si="5"/>
        <v>0</v>
      </c>
      <c r="H27" s="272">
        <f t="shared" si="6"/>
        <v>70.826941100160013</v>
      </c>
      <c r="I27" s="273"/>
      <c r="J27" s="274"/>
      <c r="K27" s="275"/>
      <c r="L27" s="281">
        <v>1.476923076923077</v>
      </c>
      <c r="M27" s="273"/>
      <c r="N27" s="755">
        <f t="shared" si="7"/>
        <v>47.971941369900001</v>
      </c>
      <c r="O27" s="75">
        <v>0</v>
      </c>
      <c r="P27" s="75">
        <v>1.6199999999999999E-2</v>
      </c>
      <c r="Q27" s="758">
        <v>47.955741369900004</v>
      </c>
      <c r="S27" s="627" t="s">
        <v>68</v>
      </c>
      <c r="T27" s="536">
        <v>0.5</v>
      </c>
      <c r="U27" s="764"/>
      <c r="V27" s="627" t="s">
        <v>60</v>
      </c>
      <c r="W27" s="537">
        <v>0.7</v>
      </c>
      <c r="X27" s="766"/>
      <c r="Y27" s="627" t="s">
        <v>24</v>
      </c>
      <c r="Z27" s="537">
        <v>1.1414343928280359</v>
      </c>
      <c r="AB27" s="627" t="s">
        <v>50</v>
      </c>
      <c r="AC27" s="537">
        <v>0.5</v>
      </c>
    </row>
    <row r="28" spans="1:29" ht="19.5" thickBot="1" x14ac:dyDescent="0.35">
      <c r="A28" s="278" t="s">
        <v>32</v>
      </c>
      <c r="B28" s="700">
        <f t="shared" si="0"/>
        <v>23</v>
      </c>
      <c r="C28" s="270">
        <f t="shared" si="1"/>
        <v>5.9230829614350569</v>
      </c>
      <c r="D28" s="271">
        <f t="shared" si="2"/>
        <v>4.8112392729235554</v>
      </c>
      <c r="E28" s="749">
        <f t="shared" si="3"/>
        <v>64.748925479235893</v>
      </c>
      <c r="F28" s="75">
        <f t="shared" si="4"/>
        <v>0</v>
      </c>
      <c r="G28" s="75">
        <f t="shared" si="5"/>
        <v>0</v>
      </c>
      <c r="H28" s="272">
        <f t="shared" si="6"/>
        <v>64.748925479235893</v>
      </c>
      <c r="I28" s="273"/>
      <c r="J28" s="274"/>
      <c r="K28" s="275"/>
      <c r="L28" s="281">
        <v>1.1794871794871795</v>
      </c>
      <c r="M28" s="273"/>
      <c r="N28" s="755">
        <f t="shared" si="7"/>
        <v>54.947561456999992</v>
      </c>
      <c r="O28" s="75">
        <v>0</v>
      </c>
      <c r="P28" s="75">
        <v>5.1733333300000003E-2</v>
      </c>
      <c r="Q28" s="758">
        <v>54.895828123699992</v>
      </c>
      <c r="S28" s="627" t="s">
        <v>70</v>
      </c>
      <c r="T28" s="536">
        <v>0.5</v>
      </c>
      <c r="U28" s="764"/>
      <c r="V28" s="627" t="s">
        <v>50</v>
      </c>
      <c r="W28" s="537">
        <v>0.7</v>
      </c>
      <c r="X28" s="766"/>
      <c r="Y28" s="627" t="s">
        <v>34</v>
      </c>
      <c r="Z28" s="537">
        <v>1.138175046554935</v>
      </c>
      <c r="AB28" s="627" t="s">
        <v>55</v>
      </c>
      <c r="AC28" s="537">
        <v>0.3</v>
      </c>
    </row>
    <row r="29" spans="1:29" ht="19.5" thickBot="1" x14ac:dyDescent="0.35">
      <c r="A29" s="278" t="s">
        <v>39</v>
      </c>
      <c r="B29" s="700">
        <f t="shared" si="0"/>
        <v>24</v>
      </c>
      <c r="C29" s="270">
        <f t="shared" si="1"/>
        <v>5.7498484267575023</v>
      </c>
      <c r="D29" s="271">
        <f t="shared" si="2"/>
        <v>4.7246220055847781</v>
      </c>
      <c r="E29" s="749">
        <f t="shared" si="3"/>
        <v>53.041258238345442</v>
      </c>
      <c r="F29" s="75">
        <f t="shared" si="4"/>
        <v>0</v>
      </c>
      <c r="G29" s="75">
        <f t="shared" si="5"/>
        <v>0</v>
      </c>
      <c r="H29" s="272">
        <f t="shared" si="6"/>
        <v>53.041258238345442</v>
      </c>
      <c r="I29" s="273"/>
      <c r="J29" s="274"/>
      <c r="K29" s="275"/>
      <c r="L29" s="281">
        <v>0.90936170212765954</v>
      </c>
      <c r="M29" s="273"/>
      <c r="N29" s="755">
        <f t="shared" si="7"/>
        <v>58.460037261399997</v>
      </c>
      <c r="O29" s="75">
        <v>0</v>
      </c>
      <c r="P29" s="75">
        <v>0.13202749999999999</v>
      </c>
      <c r="Q29" s="758">
        <v>58.328009761399997</v>
      </c>
      <c r="S29" s="627" t="s">
        <v>57</v>
      </c>
      <c r="T29" s="536">
        <v>0.5</v>
      </c>
      <c r="U29" s="763"/>
      <c r="V29" s="627" t="s">
        <v>46</v>
      </c>
      <c r="W29" s="537">
        <v>0.6</v>
      </c>
      <c r="X29" s="765"/>
      <c r="Y29" s="627" t="s">
        <v>31</v>
      </c>
      <c r="Z29" s="539">
        <v>1.1000000000000001</v>
      </c>
      <c r="AB29" s="533"/>
      <c r="AC29" s="669"/>
    </row>
    <row r="30" spans="1:29" ht="19.5" thickBot="1" x14ac:dyDescent="0.35">
      <c r="A30" s="278" t="s">
        <v>319</v>
      </c>
      <c r="B30" s="700">
        <f t="shared" si="0"/>
        <v>25</v>
      </c>
      <c r="C30" s="270">
        <f t="shared" si="1"/>
        <v>5.7109300204524907</v>
      </c>
      <c r="D30" s="271">
        <f t="shared" si="2"/>
        <v>4.7051628024322714</v>
      </c>
      <c r="E30" s="749">
        <f t="shared" si="3"/>
        <v>50.717079771040005</v>
      </c>
      <c r="F30" s="75">
        <f t="shared" si="4"/>
        <v>0</v>
      </c>
      <c r="G30" s="75">
        <f t="shared" si="5"/>
        <v>0</v>
      </c>
      <c r="H30" s="272">
        <f t="shared" si="6"/>
        <v>50.717079771040005</v>
      </c>
      <c r="I30" s="273"/>
      <c r="J30" s="274"/>
      <c r="K30" s="275"/>
      <c r="L30" s="281">
        <v>1.6</v>
      </c>
      <c r="M30" s="273"/>
      <c r="N30" s="755">
        <f t="shared" si="7"/>
        <v>31.703374856900002</v>
      </c>
      <c r="O30" s="75">
        <v>0</v>
      </c>
      <c r="P30" s="75">
        <v>5.1999999999999998E-3</v>
      </c>
      <c r="Q30" s="758">
        <v>31.698174856900003</v>
      </c>
      <c r="S30" s="627" t="s">
        <v>50</v>
      </c>
      <c r="T30" s="536">
        <v>0.5</v>
      </c>
      <c r="U30" s="764"/>
      <c r="V30" s="627" t="s">
        <v>306</v>
      </c>
      <c r="W30" s="537">
        <v>0.6</v>
      </c>
      <c r="X30" s="766"/>
      <c r="Y30" s="627" t="s">
        <v>19</v>
      </c>
      <c r="Z30" s="537">
        <v>1.0864480111653874</v>
      </c>
      <c r="AB30" s="533"/>
      <c r="AC30" s="669"/>
    </row>
    <row r="31" spans="1:29" ht="19.5" thickBot="1" x14ac:dyDescent="0.35">
      <c r="A31" s="278" t="s">
        <v>23</v>
      </c>
      <c r="B31" s="700">
        <f t="shared" si="0"/>
        <v>26</v>
      </c>
      <c r="C31" s="270">
        <f t="shared" si="1"/>
        <v>5.7033432616290192</v>
      </c>
      <c r="D31" s="271">
        <f t="shared" si="2"/>
        <v>4.7013694230205356</v>
      </c>
      <c r="E31" s="749">
        <f t="shared" si="3"/>
        <v>50.276007795556005</v>
      </c>
      <c r="F31" s="75">
        <f t="shared" si="4"/>
        <v>7.4075729848999998</v>
      </c>
      <c r="G31" s="75">
        <f t="shared" si="5"/>
        <v>27.482071278700001</v>
      </c>
      <c r="H31" s="272">
        <f t="shared" si="6"/>
        <v>15.386363531956</v>
      </c>
      <c r="I31" s="273"/>
      <c r="J31" s="279">
        <v>1</v>
      </c>
      <c r="K31" s="280">
        <v>1</v>
      </c>
      <c r="L31" s="281">
        <v>0.82000000000000006</v>
      </c>
      <c r="M31" s="273"/>
      <c r="N31" s="755">
        <f t="shared" si="7"/>
        <v>53.653502229400004</v>
      </c>
      <c r="O31" s="75">
        <v>7.4075729848999998</v>
      </c>
      <c r="P31" s="75">
        <v>27.482071278700001</v>
      </c>
      <c r="Q31" s="758">
        <v>18.7638579658</v>
      </c>
      <c r="S31" s="627" t="s">
        <v>14</v>
      </c>
      <c r="T31" s="536">
        <v>0.5</v>
      </c>
      <c r="U31" s="764"/>
      <c r="V31" s="627" t="s">
        <v>444</v>
      </c>
      <c r="W31" s="537">
        <v>0.5</v>
      </c>
      <c r="X31" s="766"/>
      <c r="Y31" s="627" t="s">
        <v>35</v>
      </c>
      <c r="Z31" s="628">
        <v>1.06</v>
      </c>
      <c r="AB31" s="533"/>
      <c r="AC31" s="669"/>
    </row>
    <row r="32" spans="1:29" ht="19.5" thickBot="1" x14ac:dyDescent="0.35">
      <c r="A32" s="278" t="s">
        <v>36</v>
      </c>
      <c r="B32" s="700">
        <f t="shared" si="0"/>
        <v>27</v>
      </c>
      <c r="C32" s="270">
        <f t="shared" si="1"/>
        <v>5.6884248390657248</v>
      </c>
      <c r="D32" s="271">
        <f t="shared" si="2"/>
        <v>4.6939102117388884</v>
      </c>
      <c r="E32" s="749">
        <f t="shared" si="3"/>
        <v>49.419850123227469</v>
      </c>
      <c r="F32" s="75">
        <f t="shared" si="4"/>
        <v>0</v>
      </c>
      <c r="G32" s="75">
        <f t="shared" si="5"/>
        <v>3.2648687782899999</v>
      </c>
      <c r="H32" s="272">
        <f t="shared" si="6"/>
        <v>46.154981344937468</v>
      </c>
      <c r="I32" s="273"/>
      <c r="J32" s="274"/>
      <c r="K32" s="283">
        <v>0.7</v>
      </c>
      <c r="L32" s="276">
        <v>1.1527894736842106</v>
      </c>
      <c r="M32" s="273"/>
      <c r="N32" s="755">
        <f t="shared" si="7"/>
        <v>44.701748145300002</v>
      </c>
      <c r="O32" s="75">
        <v>0</v>
      </c>
      <c r="P32" s="75">
        <v>4.6640982546999998</v>
      </c>
      <c r="Q32" s="758">
        <v>40.037649890600001</v>
      </c>
      <c r="S32" s="533"/>
      <c r="T32" s="533"/>
      <c r="U32" s="764"/>
      <c r="V32" s="627" t="s">
        <v>305</v>
      </c>
      <c r="W32" s="537">
        <v>0.5</v>
      </c>
      <c r="X32" s="766"/>
      <c r="Y32" s="627" t="s">
        <v>251</v>
      </c>
      <c r="Z32" s="537">
        <v>1</v>
      </c>
      <c r="AB32" s="533"/>
      <c r="AC32" s="669"/>
    </row>
    <row r="33" spans="1:29" ht="19.5" thickBot="1" x14ac:dyDescent="0.35">
      <c r="A33" s="278" t="s">
        <v>51</v>
      </c>
      <c r="B33" s="700">
        <f t="shared" si="0"/>
        <v>28</v>
      </c>
      <c r="C33" s="270">
        <f t="shared" si="1"/>
        <v>5.67498172879462</v>
      </c>
      <c r="D33" s="271">
        <f t="shared" si="2"/>
        <v>4.6871886566033361</v>
      </c>
      <c r="E33" s="749">
        <f t="shared" si="3"/>
        <v>48.660854585120006</v>
      </c>
      <c r="F33" s="75">
        <f t="shared" si="4"/>
        <v>0</v>
      </c>
      <c r="G33" s="75">
        <f t="shared" si="5"/>
        <v>0</v>
      </c>
      <c r="H33" s="272">
        <f t="shared" si="6"/>
        <v>48.660854585120006</v>
      </c>
      <c r="I33" s="273"/>
      <c r="J33" s="274"/>
      <c r="K33" s="275"/>
      <c r="L33" s="281">
        <v>1.6</v>
      </c>
      <c r="M33" s="273"/>
      <c r="N33" s="755">
        <f t="shared" si="7"/>
        <v>30.4130341157</v>
      </c>
      <c r="O33" s="75">
        <v>0</v>
      </c>
      <c r="P33" s="75">
        <v>0</v>
      </c>
      <c r="Q33" s="758">
        <v>30.4130341157</v>
      </c>
      <c r="S33" s="533"/>
      <c r="T33" s="533"/>
      <c r="U33" s="342"/>
      <c r="V33" s="533"/>
      <c r="W33" s="619"/>
      <c r="X33" s="669"/>
      <c r="AC33" s="617"/>
    </row>
    <row r="34" spans="1:29" ht="19.5" thickBot="1" x14ac:dyDescent="0.35">
      <c r="A34" s="278" t="s">
        <v>37</v>
      </c>
      <c r="B34" s="700">
        <f t="shared" si="0"/>
        <v>29</v>
      </c>
      <c r="C34" s="270">
        <f t="shared" si="1"/>
        <v>5.3404404857865444</v>
      </c>
      <c r="D34" s="271">
        <f t="shared" si="2"/>
        <v>4.5199180350992982</v>
      </c>
      <c r="E34" s="749">
        <f t="shared" si="3"/>
        <v>33.105863261940002</v>
      </c>
      <c r="F34" s="75">
        <f t="shared" si="4"/>
        <v>0</v>
      </c>
      <c r="G34" s="75">
        <f t="shared" si="5"/>
        <v>0</v>
      </c>
      <c r="H34" s="272">
        <f t="shared" si="6"/>
        <v>33.105863261940002</v>
      </c>
      <c r="I34" s="273"/>
      <c r="J34" s="274"/>
      <c r="K34" s="275"/>
      <c r="L34" s="281">
        <v>0.7</v>
      </c>
      <c r="M34" s="273"/>
      <c r="N34" s="755">
        <f t="shared" si="7"/>
        <v>47.294090374200003</v>
      </c>
      <c r="O34" s="75">
        <v>0</v>
      </c>
      <c r="P34" s="75">
        <v>0</v>
      </c>
      <c r="Q34" s="758">
        <v>47.294090374200003</v>
      </c>
      <c r="S34" s="533"/>
      <c r="T34" s="533"/>
      <c r="U34" s="342"/>
      <c r="V34" s="533"/>
      <c r="W34" s="619"/>
      <c r="X34" s="669"/>
      <c r="AC34" s="617"/>
    </row>
    <row r="35" spans="1:29" ht="19.5" thickBot="1" x14ac:dyDescent="0.35">
      <c r="A35" s="278" t="s">
        <v>54</v>
      </c>
      <c r="B35" s="700">
        <f t="shared" si="0"/>
        <v>30</v>
      </c>
      <c r="C35" s="270">
        <f t="shared" si="1"/>
        <v>4.869350344850119</v>
      </c>
      <c r="D35" s="271">
        <f t="shared" si="2"/>
        <v>4.2843729646310846</v>
      </c>
      <c r="E35" s="749">
        <f t="shared" si="3"/>
        <v>19.246439563600003</v>
      </c>
      <c r="F35" s="75">
        <f t="shared" si="4"/>
        <v>0</v>
      </c>
      <c r="G35" s="75">
        <f t="shared" si="5"/>
        <v>0</v>
      </c>
      <c r="H35" s="272">
        <f t="shared" si="6"/>
        <v>19.246439563600003</v>
      </c>
      <c r="I35" s="273"/>
      <c r="J35" s="274"/>
      <c r="K35" s="275"/>
      <c r="L35" s="281">
        <v>0.8</v>
      </c>
      <c r="M35" s="273"/>
      <c r="N35" s="755">
        <f t="shared" si="7"/>
        <v>24.076941121200001</v>
      </c>
      <c r="O35" s="75">
        <v>0</v>
      </c>
      <c r="P35" s="75">
        <v>1.8891666699999997E-2</v>
      </c>
      <c r="Q35" s="758">
        <v>24.058049454500001</v>
      </c>
      <c r="S35" s="533"/>
      <c r="T35" s="533"/>
      <c r="U35" s="342"/>
      <c r="V35" s="533"/>
      <c r="W35" s="619"/>
      <c r="X35" s="669"/>
      <c r="AC35" s="617"/>
    </row>
    <row r="36" spans="1:29" ht="19.5" thickBot="1" x14ac:dyDescent="0.35">
      <c r="A36" s="278" t="s">
        <v>48</v>
      </c>
      <c r="B36" s="700">
        <f t="shared" si="0"/>
        <v>31</v>
      </c>
      <c r="C36" s="270">
        <f t="shared" si="1"/>
        <v>4.4923548351526961</v>
      </c>
      <c r="D36" s="271">
        <f t="shared" si="2"/>
        <v>4.095875209782375</v>
      </c>
      <c r="E36" s="749">
        <f t="shared" si="3"/>
        <v>12.469251424353999</v>
      </c>
      <c r="F36" s="75">
        <f t="shared" si="4"/>
        <v>0.71961512000000005</v>
      </c>
      <c r="G36" s="75">
        <f t="shared" si="5"/>
        <v>1.04011250292</v>
      </c>
      <c r="H36" s="272">
        <f t="shared" si="6"/>
        <v>10.709523801433999</v>
      </c>
      <c r="I36" s="273"/>
      <c r="J36" s="279">
        <v>1.9</v>
      </c>
      <c r="K36" s="280">
        <v>1.8</v>
      </c>
      <c r="L36" s="281">
        <v>1.78</v>
      </c>
      <c r="M36" s="273"/>
      <c r="N36" s="755">
        <f t="shared" si="7"/>
        <v>6.973171484699999</v>
      </c>
      <c r="O36" s="75">
        <v>0.37874480000000005</v>
      </c>
      <c r="P36" s="75">
        <v>0.57784027939999993</v>
      </c>
      <c r="Q36" s="758">
        <v>6.0165864052999991</v>
      </c>
      <c r="S36" s="533"/>
      <c r="T36" s="533"/>
      <c r="U36" s="533"/>
      <c r="V36" s="533"/>
      <c r="W36" s="619"/>
      <c r="X36" s="619"/>
      <c r="AC36" s="617"/>
    </row>
    <row r="37" spans="1:29" ht="19.5" thickBot="1" x14ac:dyDescent="0.35">
      <c r="A37" s="278" t="s">
        <v>56</v>
      </c>
      <c r="B37" s="700">
        <f t="shared" si="0"/>
        <v>32</v>
      </c>
      <c r="C37" s="270">
        <f t="shared" si="1"/>
        <v>3.6895999816101899</v>
      </c>
      <c r="D37" s="271">
        <f t="shared" si="2"/>
        <v>3.694497783011121</v>
      </c>
      <c r="E37" s="749">
        <f t="shared" si="3"/>
        <v>4.9477758465999999</v>
      </c>
      <c r="F37" s="75">
        <f t="shared" si="4"/>
        <v>0</v>
      </c>
      <c r="G37" s="75">
        <f t="shared" si="5"/>
        <v>0</v>
      </c>
      <c r="H37" s="272">
        <f t="shared" si="6"/>
        <v>4.9477758465999999</v>
      </c>
      <c r="I37" s="273"/>
      <c r="J37" s="274"/>
      <c r="K37" s="275"/>
      <c r="L37" s="276">
        <v>1</v>
      </c>
      <c r="M37" s="273"/>
      <c r="N37" s="755">
        <f t="shared" si="7"/>
        <v>5.0150282276000002</v>
      </c>
      <c r="O37" s="75">
        <v>0</v>
      </c>
      <c r="P37" s="75">
        <v>6.7252381E-2</v>
      </c>
      <c r="Q37" s="758">
        <v>4.9477758465999999</v>
      </c>
      <c r="S37" s="533"/>
      <c r="T37" s="533"/>
      <c r="U37" s="533"/>
      <c r="V37" s="533"/>
      <c r="W37" s="619"/>
      <c r="X37" s="619"/>
      <c r="AC37" s="617"/>
    </row>
    <row r="38" spans="1:29" ht="19.5" thickBot="1" x14ac:dyDescent="0.35">
      <c r="A38" s="278" t="s">
        <v>55</v>
      </c>
      <c r="B38" s="700">
        <f t="shared" ref="B38:B69" si="8">RANK(C38,C$6:C$76)</f>
        <v>33</v>
      </c>
      <c r="C38" s="270">
        <f t="shared" ref="C38:C69" si="9">MAX(0,5+D38-D$5)*2</f>
        <v>3.6462770240018294</v>
      </c>
      <c r="D38" s="271">
        <f t="shared" ref="D38:D69" si="10">LOG(1+1000*E38)</f>
        <v>3.6728363042069407</v>
      </c>
      <c r="E38" s="749">
        <f t="shared" ref="E38:E69" si="11">SUM(F38:H38)</f>
        <v>4.7069983743000003</v>
      </c>
      <c r="F38" s="75">
        <f t="shared" ref="F38:F69" si="12">J38*O38</f>
        <v>0</v>
      </c>
      <c r="G38" s="75">
        <f t="shared" ref="G38:G69" si="13">K38*P38</f>
        <v>0</v>
      </c>
      <c r="H38" s="272">
        <f t="shared" ref="H38:H69" si="14">L38*Q38</f>
        <v>4.7069983743000003</v>
      </c>
      <c r="I38" s="273"/>
      <c r="J38" s="274"/>
      <c r="K38" s="275"/>
      <c r="L38" s="281">
        <v>0.3</v>
      </c>
      <c r="M38" s="273"/>
      <c r="N38" s="755">
        <f t="shared" ref="N38:N69" si="15">SUM(O38:Q38)</f>
        <v>15.940285682200001</v>
      </c>
      <c r="O38" s="75">
        <v>0</v>
      </c>
      <c r="P38" s="75">
        <v>0.25029110120000003</v>
      </c>
      <c r="Q38" s="758">
        <v>15.689994581000001</v>
      </c>
      <c r="S38" s="533"/>
      <c r="T38" s="533"/>
      <c r="U38" s="533"/>
      <c r="V38" s="533"/>
      <c r="W38" s="619"/>
      <c r="X38" s="619"/>
      <c r="AC38" s="617"/>
    </row>
    <row r="39" spans="1:29" ht="19.5" thickBot="1" x14ac:dyDescent="0.35">
      <c r="A39" s="278" t="s">
        <v>49</v>
      </c>
      <c r="B39" s="700">
        <f t="shared" si="8"/>
        <v>34</v>
      </c>
      <c r="C39" s="270">
        <f t="shared" si="9"/>
        <v>3.5943582024950445</v>
      </c>
      <c r="D39" s="271">
        <f t="shared" si="10"/>
        <v>3.6468768934535478</v>
      </c>
      <c r="E39" s="749">
        <f t="shared" si="11"/>
        <v>4.4338291498250006</v>
      </c>
      <c r="F39" s="75">
        <f t="shared" si="12"/>
        <v>0</v>
      </c>
      <c r="G39" s="75">
        <f t="shared" si="13"/>
        <v>0.54391260209999992</v>
      </c>
      <c r="H39" s="272">
        <f t="shared" si="14"/>
        <v>3.8899165477250004</v>
      </c>
      <c r="I39" s="273"/>
      <c r="J39" s="279">
        <v>0.5</v>
      </c>
      <c r="K39" s="280">
        <v>0.7</v>
      </c>
      <c r="L39" s="281">
        <v>0.65</v>
      </c>
      <c r="M39" s="273"/>
      <c r="N39" s="755">
        <f t="shared" si="15"/>
        <v>6.7615049995000005</v>
      </c>
      <c r="O39" s="75">
        <v>0</v>
      </c>
      <c r="P39" s="75">
        <v>0.77701800300000001</v>
      </c>
      <c r="Q39" s="758">
        <v>5.9844869965000003</v>
      </c>
      <c r="S39" s="533"/>
      <c r="T39" s="533"/>
      <c r="U39" s="533"/>
      <c r="V39" s="533"/>
      <c r="W39" s="619"/>
      <c r="X39" s="619"/>
      <c r="AC39" s="617"/>
    </row>
    <row r="40" spans="1:29" ht="19.5" thickBot="1" x14ac:dyDescent="0.35">
      <c r="A40" s="278" t="s">
        <v>46</v>
      </c>
      <c r="B40" s="700">
        <f t="shared" si="8"/>
        <v>35</v>
      </c>
      <c r="C40" s="270">
        <f t="shared" si="9"/>
        <v>3.5674399977789264</v>
      </c>
      <c r="D40" s="271">
        <f t="shared" si="10"/>
        <v>3.6334177910954897</v>
      </c>
      <c r="E40" s="749">
        <f t="shared" si="11"/>
        <v>4.2984983943300001</v>
      </c>
      <c r="F40" s="75">
        <f t="shared" si="12"/>
        <v>0.54104196392999993</v>
      </c>
      <c r="G40" s="75">
        <f t="shared" si="13"/>
        <v>3.0037188717599999</v>
      </c>
      <c r="H40" s="272">
        <f t="shared" si="14"/>
        <v>0.75373755863999992</v>
      </c>
      <c r="I40" s="273"/>
      <c r="J40" s="279">
        <v>0.9</v>
      </c>
      <c r="K40" s="280">
        <v>0.6</v>
      </c>
      <c r="L40" s="281">
        <v>0.6</v>
      </c>
      <c r="M40" s="273"/>
      <c r="N40" s="755">
        <f t="shared" si="15"/>
        <v>6.8635851216999999</v>
      </c>
      <c r="O40" s="75">
        <v>0.60115773769999992</v>
      </c>
      <c r="P40" s="75">
        <v>5.0061981195999996</v>
      </c>
      <c r="Q40" s="758">
        <v>1.2562292643999999</v>
      </c>
      <c r="S40" s="533"/>
      <c r="T40" s="533"/>
      <c r="U40" s="533"/>
      <c r="V40" s="533"/>
      <c r="W40" s="619"/>
      <c r="X40" s="619"/>
      <c r="AC40" s="617"/>
    </row>
    <row r="41" spans="1:29" ht="19.5" thickBot="1" x14ac:dyDescent="0.35">
      <c r="A41" s="277" t="s">
        <v>26</v>
      </c>
      <c r="B41" s="700">
        <f t="shared" si="8"/>
        <v>36</v>
      </c>
      <c r="C41" s="270">
        <f t="shared" si="9"/>
        <v>3.5251311694548519</v>
      </c>
      <c r="D41" s="271">
        <f t="shared" si="10"/>
        <v>3.6122633769334511</v>
      </c>
      <c r="E41" s="749">
        <f t="shared" si="11"/>
        <v>4.0940893023099996</v>
      </c>
      <c r="F41" s="75">
        <f t="shared" si="12"/>
        <v>0.7500116</v>
      </c>
      <c r="G41" s="75">
        <f t="shared" si="13"/>
        <v>1.6653374999999999</v>
      </c>
      <c r="H41" s="272">
        <f t="shared" si="14"/>
        <v>1.67874020231</v>
      </c>
      <c r="I41" s="273"/>
      <c r="J41" s="279">
        <v>2</v>
      </c>
      <c r="K41" s="280">
        <v>1.8</v>
      </c>
      <c r="L41" s="281">
        <v>1.9</v>
      </c>
      <c r="M41" s="273"/>
      <c r="N41" s="756">
        <f t="shared" si="15"/>
        <v>2.1837407749</v>
      </c>
      <c r="O41" s="759">
        <v>0.3750058</v>
      </c>
      <c r="P41" s="759">
        <v>0.92518749999999994</v>
      </c>
      <c r="Q41" s="760">
        <v>0.88354747490000007</v>
      </c>
      <c r="S41" s="533"/>
      <c r="T41" s="533"/>
      <c r="U41" s="533"/>
      <c r="V41" s="533"/>
      <c r="W41" s="619"/>
      <c r="X41" s="619"/>
      <c r="AC41" s="617"/>
    </row>
    <row r="42" spans="1:29" ht="19.5" thickBot="1" x14ac:dyDescent="0.35">
      <c r="A42" s="278" t="s">
        <v>57</v>
      </c>
      <c r="B42" s="700">
        <f t="shared" si="8"/>
        <v>37</v>
      </c>
      <c r="C42" s="270">
        <f t="shared" si="9"/>
        <v>3.385565301644931</v>
      </c>
      <c r="D42" s="271">
        <f t="shared" si="10"/>
        <v>3.5424804430284924</v>
      </c>
      <c r="E42" s="749">
        <f t="shared" si="11"/>
        <v>3.4862288023550003</v>
      </c>
      <c r="F42" s="75">
        <f t="shared" si="12"/>
        <v>0</v>
      </c>
      <c r="G42" s="75">
        <f t="shared" si="13"/>
        <v>0</v>
      </c>
      <c r="H42" s="272">
        <f t="shared" si="14"/>
        <v>3.4862288023550003</v>
      </c>
      <c r="I42" s="273"/>
      <c r="J42" s="279">
        <v>0.5</v>
      </c>
      <c r="K42" s="280">
        <v>0.7</v>
      </c>
      <c r="L42" s="281">
        <v>0.65</v>
      </c>
      <c r="M42" s="273"/>
      <c r="N42" s="755">
        <f t="shared" si="15"/>
        <v>5.3634289267000002</v>
      </c>
      <c r="O42" s="75">
        <v>0</v>
      </c>
      <c r="P42" s="75">
        <v>0</v>
      </c>
      <c r="Q42" s="758">
        <v>5.3634289267000002</v>
      </c>
      <c r="S42" s="533"/>
      <c r="T42" s="533"/>
      <c r="U42" s="533"/>
      <c r="V42" s="533"/>
      <c r="W42" s="619"/>
      <c r="X42" s="619"/>
      <c r="AC42" s="617"/>
    </row>
    <row r="43" spans="1:29" ht="19.5" thickBot="1" x14ac:dyDescent="0.35">
      <c r="A43" s="277" t="s">
        <v>16</v>
      </c>
      <c r="B43" s="700">
        <f t="shared" si="8"/>
        <v>38</v>
      </c>
      <c r="C43" s="270">
        <f t="shared" si="9"/>
        <v>3.2399161642478873</v>
      </c>
      <c r="D43" s="271">
        <f t="shared" si="10"/>
        <v>3.4696558743299697</v>
      </c>
      <c r="E43" s="749">
        <f t="shared" si="11"/>
        <v>2.947871677753334</v>
      </c>
      <c r="F43" s="75">
        <f t="shared" si="12"/>
        <v>0</v>
      </c>
      <c r="G43" s="75">
        <f t="shared" si="13"/>
        <v>0.70977234839000003</v>
      </c>
      <c r="H43" s="272">
        <f t="shared" si="14"/>
        <v>2.238099329363334</v>
      </c>
      <c r="I43" s="273"/>
      <c r="J43" s="279">
        <v>0.5</v>
      </c>
      <c r="K43" s="280">
        <v>0.7</v>
      </c>
      <c r="L43" s="281">
        <v>0.62444444444444458</v>
      </c>
      <c r="M43" s="273"/>
      <c r="N43" s="756">
        <f t="shared" si="15"/>
        <v>4.5981053312000002</v>
      </c>
      <c r="O43" s="759">
        <v>0</v>
      </c>
      <c r="P43" s="759">
        <v>1.0139604977000001</v>
      </c>
      <c r="Q43" s="760">
        <v>3.5841448335000003</v>
      </c>
      <c r="S43" s="533"/>
      <c r="T43" s="533"/>
      <c r="U43" s="533"/>
      <c r="V43" s="533"/>
      <c r="W43" s="619"/>
      <c r="X43" s="619"/>
      <c r="AC43" s="617"/>
    </row>
    <row r="44" spans="1:29" ht="19.5" thickBot="1" x14ac:dyDescent="0.35">
      <c r="A44" s="277" t="s">
        <v>60</v>
      </c>
      <c r="B44" s="700">
        <f t="shared" si="8"/>
        <v>39</v>
      </c>
      <c r="C44" s="270">
        <f t="shared" si="9"/>
        <v>3.175927834929027</v>
      </c>
      <c r="D44" s="271">
        <f t="shared" si="10"/>
        <v>3.4376617096705395</v>
      </c>
      <c r="E44" s="749">
        <f t="shared" si="11"/>
        <v>2.7384394754303991</v>
      </c>
      <c r="F44" s="75">
        <f t="shared" si="12"/>
        <v>0</v>
      </c>
      <c r="G44" s="75">
        <f t="shared" si="13"/>
        <v>0</v>
      </c>
      <c r="H44" s="272">
        <f t="shared" si="14"/>
        <v>2.7384394754303991</v>
      </c>
      <c r="I44" s="273"/>
      <c r="J44" s="279">
        <v>0.5</v>
      </c>
      <c r="K44" s="280">
        <v>0.7</v>
      </c>
      <c r="L44" s="281">
        <v>0.64799999999999991</v>
      </c>
      <c r="M44" s="273"/>
      <c r="N44" s="756">
        <f t="shared" si="15"/>
        <v>4.2259868447999995</v>
      </c>
      <c r="O44" s="759">
        <v>0</v>
      </c>
      <c r="P44" s="759">
        <v>0</v>
      </c>
      <c r="Q44" s="760">
        <v>4.2259868447999995</v>
      </c>
      <c r="S44" s="533"/>
      <c r="T44" s="533"/>
      <c r="U44" s="533"/>
      <c r="V44" s="533"/>
      <c r="W44" s="619"/>
      <c r="X44" s="619"/>
      <c r="AC44" s="617"/>
    </row>
    <row r="45" spans="1:29" ht="19.5" thickBot="1" x14ac:dyDescent="0.35">
      <c r="A45" s="277" t="s">
        <v>305</v>
      </c>
      <c r="B45" s="700">
        <f t="shared" si="8"/>
        <v>40</v>
      </c>
      <c r="C45" s="270">
        <f t="shared" si="9"/>
        <v>2.9111643804722434</v>
      </c>
      <c r="D45" s="271">
        <f t="shared" si="10"/>
        <v>3.3052799824421486</v>
      </c>
      <c r="E45" s="749">
        <f t="shared" si="11"/>
        <v>2.0186679904899996</v>
      </c>
      <c r="F45" s="75">
        <f t="shared" si="12"/>
        <v>1.9557660857399997</v>
      </c>
      <c r="G45" s="75">
        <f t="shared" si="13"/>
        <v>6.2901904750000001E-2</v>
      </c>
      <c r="H45" s="272">
        <f t="shared" si="14"/>
        <v>0</v>
      </c>
      <c r="I45" s="273"/>
      <c r="J45" s="279">
        <v>0.6</v>
      </c>
      <c r="K45" s="280">
        <v>0.5</v>
      </c>
      <c r="L45" s="281"/>
      <c r="M45" s="273"/>
      <c r="N45" s="756">
        <f t="shared" si="15"/>
        <v>3.3854139523999995</v>
      </c>
      <c r="O45" s="759">
        <v>3.2596101428999997</v>
      </c>
      <c r="P45" s="759">
        <v>0.1258038095</v>
      </c>
      <c r="Q45" s="760">
        <v>0</v>
      </c>
      <c r="S45" s="533"/>
      <c r="T45" s="533"/>
      <c r="U45" s="533"/>
      <c r="V45" s="533"/>
      <c r="W45" s="619"/>
      <c r="X45" s="619"/>
      <c r="AC45" s="617"/>
    </row>
    <row r="46" spans="1:29" ht="19.5" thickBot="1" x14ac:dyDescent="0.35">
      <c r="A46" s="277" t="s">
        <v>291</v>
      </c>
      <c r="B46" s="700">
        <f t="shared" si="8"/>
        <v>41</v>
      </c>
      <c r="C46" s="270">
        <f t="shared" si="9"/>
        <v>2.9096613120340962</v>
      </c>
      <c r="D46" s="271">
        <f t="shared" si="10"/>
        <v>3.3045284482230741</v>
      </c>
      <c r="E46" s="749">
        <f t="shared" si="11"/>
        <v>2.0151760348500001</v>
      </c>
      <c r="F46" s="75">
        <f t="shared" si="12"/>
        <v>0</v>
      </c>
      <c r="G46" s="75">
        <f t="shared" si="13"/>
        <v>1.79307126145</v>
      </c>
      <c r="H46" s="272">
        <f t="shared" si="14"/>
        <v>0.22210477340000001</v>
      </c>
      <c r="I46" s="273"/>
      <c r="J46" s="282">
        <v>0.7</v>
      </c>
      <c r="K46" s="283">
        <v>0.7</v>
      </c>
      <c r="L46" s="276">
        <v>0.5</v>
      </c>
      <c r="M46" s="273"/>
      <c r="N46" s="756">
        <f t="shared" si="15"/>
        <v>3.0057399202999999</v>
      </c>
      <c r="O46" s="759">
        <v>0</v>
      </c>
      <c r="P46" s="759">
        <v>2.5615303735000001</v>
      </c>
      <c r="Q46" s="760">
        <v>0.44420954680000002</v>
      </c>
      <c r="S46" s="533"/>
      <c r="T46" s="533"/>
      <c r="U46" s="342"/>
      <c r="V46" s="533"/>
      <c r="W46" s="619"/>
      <c r="X46" s="669"/>
      <c r="AC46" s="617"/>
    </row>
    <row r="47" spans="1:29" ht="19.5" thickBot="1" x14ac:dyDescent="0.35">
      <c r="A47" s="277" t="s">
        <v>62</v>
      </c>
      <c r="B47" s="700">
        <f t="shared" si="8"/>
        <v>42</v>
      </c>
      <c r="C47" s="270">
        <f t="shared" si="9"/>
        <v>2.8068124228357902</v>
      </c>
      <c r="D47" s="271">
        <f t="shared" si="10"/>
        <v>3.2531040036239207</v>
      </c>
      <c r="E47" s="749">
        <f t="shared" si="11"/>
        <v>1.7900347146499995</v>
      </c>
      <c r="F47" s="75">
        <f t="shared" si="12"/>
        <v>0</v>
      </c>
      <c r="G47" s="75">
        <f t="shared" si="13"/>
        <v>0</v>
      </c>
      <c r="H47" s="272">
        <f t="shared" si="14"/>
        <v>1.7900347146499995</v>
      </c>
      <c r="I47" s="273"/>
      <c r="J47" s="274"/>
      <c r="K47" s="275"/>
      <c r="L47" s="276">
        <v>0.7</v>
      </c>
      <c r="M47" s="273"/>
      <c r="N47" s="756">
        <f t="shared" si="15"/>
        <v>2.5571924494999996</v>
      </c>
      <c r="O47" s="759">
        <v>0</v>
      </c>
      <c r="P47" s="759">
        <v>0</v>
      </c>
      <c r="Q47" s="760">
        <v>2.5571924494999996</v>
      </c>
      <c r="S47" s="533"/>
      <c r="T47" s="533"/>
      <c r="U47" s="533"/>
      <c r="V47" s="533"/>
      <c r="W47" s="619"/>
      <c r="X47" s="619"/>
      <c r="AC47" s="617"/>
    </row>
    <row r="48" spans="1:29" ht="19.5" thickBot="1" x14ac:dyDescent="0.35">
      <c r="A48" s="277" t="s">
        <v>53</v>
      </c>
      <c r="B48" s="700">
        <f t="shared" si="8"/>
        <v>43</v>
      </c>
      <c r="C48" s="270">
        <f t="shared" si="9"/>
        <v>2.6918550556465917</v>
      </c>
      <c r="D48" s="271">
        <f t="shared" si="10"/>
        <v>3.1956253200293214</v>
      </c>
      <c r="E48" s="749">
        <f t="shared" si="11"/>
        <v>1.5680085855299999</v>
      </c>
      <c r="F48" s="75">
        <f t="shared" si="12"/>
        <v>0</v>
      </c>
      <c r="G48" s="75">
        <f t="shared" si="13"/>
        <v>0</v>
      </c>
      <c r="H48" s="272">
        <f t="shared" si="14"/>
        <v>1.5680085855299999</v>
      </c>
      <c r="I48" s="273"/>
      <c r="J48" s="274"/>
      <c r="K48" s="275"/>
      <c r="L48" s="276">
        <v>0.9</v>
      </c>
      <c r="M48" s="273"/>
      <c r="N48" s="756">
        <f t="shared" si="15"/>
        <v>1.7422317616999998</v>
      </c>
      <c r="O48" s="759">
        <v>0</v>
      </c>
      <c r="P48" s="759">
        <v>0</v>
      </c>
      <c r="Q48" s="760">
        <v>1.7422317616999998</v>
      </c>
      <c r="S48" s="533"/>
      <c r="T48" s="533"/>
      <c r="U48" s="533"/>
      <c r="V48" s="533"/>
      <c r="W48" s="619"/>
      <c r="X48" s="619"/>
      <c r="AC48" s="617"/>
    </row>
    <row r="49" spans="1:29" ht="19.5" thickBot="1" x14ac:dyDescent="0.35">
      <c r="A49" s="277" t="s">
        <v>64</v>
      </c>
      <c r="B49" s="700">
        <f t="shared" si="8"/>
        <v>44</v>
      </c>
      <c r="C49" s="270">
        <f t="shared" si="9"/>
        <v>2.3464533910602086</v>
      </c>
      <c r="D49" s="271">
        <f t="shared" si="10"/>
        <v>3.0229244877361308</v>
      </c>
      <c r="E49" s="749">
        <f t="shared" si="11"/>
        <v>1.0532035824799999</v>
      </c>
      <c r="F49" s="75">
        <f t="shared" si="12"/>
        <v>0</v>
      </c>
      <c r="G49" s="75">
        <f t="shared" si="13"/>
        <v>0</v>
      </c>
      <c r="H49" s="272">
        <f t="shared" si="14"/>
        <v>1.0532035824799999</v>
      </c>
      <c r="I49" s="273"/>
      <c r="J49" s="274"/>
      <c r="K49" s="275"/>
      <c r="L49" s="276">
        <v>0.8</v>
      </c>
      <c r="M49" s="273"/>
      <c r="N49" s="756">
        <f t="shared" si="15"/>
        <v>1.3165044780999999</v>
      </c>
      <c r="O49" s="759">
        <v>0</v>
      </c>
      <c r="P49" s="759">
        <v>0</v>
      </c>
      <c r="Q49" s="760">
        <v>1.3165044780999999</v>
      </c>
      <c r="S49" s="533"/>
      <c r="T49" s="533"/>
      <c r="U49" s="533"/>
      <c r="V49" s="533"/>
      <c r="W49" s="619"/>
      <c r="X49" s="619"/>
      <c r="AC49" s="617"/>
    </row>
    <row r="50" spans="1:29" ht="19.5" thickBot="1" x14ac:dyDescent="0.35">
      <c r="A50" s="269" t="s">
        <v>304</v>
      </c>
      <c r="B50" s="700">
        <f t="shared" si="8"/>
        <v>45</v>
      </c>
      <c r="C50" s="270">
        <f t="shared" si="9"/>
        <v>1.603823274820332</v>
      </c>
      <c r="D50" s="271">
        <f t="shared" si="10"/>
        <v>2.6516094296161921</v>
      </c>
      <c r="E50" s="749">
        <f t="shared" si="11"/>
        <v>0.44734200494999998</v>
      </c>
      <c r="F50" s="75">
        <f t="shared" si="12"/>
        <v>0</v>
      </c>
      <c r="G50" s="75">
        <f t="shared" si="13"/>
        <v>0</v>
      </c>
      <c r="H50" s="272">
        <f t="shared" si="14"/>
        <v>0.44734200494999998</v>
      </c>
      <c r="I50" s="273"/>
      <c r="J50" s="274"/>
      <c r="K50" s="275"/>
      <c r="L50" s="276">
        <v>1.9</v>
      </c>
      <c r="M50" s="273"/>
      <c r="N50" s="757">
        <f t="shared" si="15"/>
        <v>0.2354431605</v>
      </c>
      <c r="O50" s="761">
        <v>0</v>
      </c>
      <c r="P50" s="761">
        <v>0</v>
      </c>
      <c r="Q50" s="762">
        <v>0.2354431605</v>
      </c>
      <c r="S50" s="533"/>
      <c r="T50" s="533"/>
      <c r="U50" s="533"/>
      <c r="V50" s="533"/>
      <c r="W50" s="619"/>
      <c r="X50" s="619"/>
    </row>
    <row r="51" spans="1:29" ht="19.5" thickBot="1" x14ac:dyDescent="0.35">
      <c r="A51" s="269" t="s">
        <v>25</v>
      </c>
      <c r="B51" s="700">
        <f t="shared" si="8"/>
        <v>46</v>
      </c>
      <c r="C51" s="270">
        <f t="shared" si="9"/>
        <v>0</v>
      </c>
      <c r="D51" s="271">
        <f t="shared" si="10"/>
        <v>1.5753610661552064</v>
      </c>
      <c r="E51" s="749">
        <f t="shared" si="11"/>
        <v>3.6615000000000002E-2</v>
      </c>
      <c r="F51" s="75">
        <f t="shared" si="12"/>
        <v>0</v>
      </c>
      <c r="G51" s="75">
        <f t="shared" si="13"/>
        <v>3.6615000000000002E-2</v>
      </c>
      <c r="H51" s="272">
        <f t="shared" si="14"/>
        <v>0</v>
      </c>
      <c r="I51" s="273"/>
      <c r="J51" s="279"/>
      <c r="K51" s="280">
        <v>0.5</v>
      </c>
      <c r="L51" s="281"/>
      <c r="M51" s="273"/>
      <c r="N51" s="757">
        <f t="shared" si="15"/>
        <v>0.13539565549999999</v>
      </c>
      <c r="O51" s="761">
        <v>0</v>
      </c>
      <c r="P51" s="761">
        <v>7.3230000000000003E-2</v>
      </c>
      <c r="Q51" s="762">
        <v>6.21656555E-2</v>
      </c>
      <c r="S51" s="533"/>
      <c r="T51" s="533"/>
      <c r="U51" s="533"/>
      <c r="V51" s="533"/>
      <c r="W51" s="619"/>
      <c r="X51" s="619"/>
    </row>
    <row r="52" spans="1:29" ht="19.5" thickBot="1" x14ac:dyDescent="0.35">
      <c r="A52" s="269" t="s">
        <v>61</v>
      </c>
      <c r="B52" s="700">
        <f t="shared" si="8"/>
        <v>46</v>
      </c>
      <c r="C52" s="270">
        <f t="shared" si="9"/>
        <v>0</v>
      </c>
      <c r="D52" s="271">
        <f t="shared" si="10"/>
        <v>0</v>
      </c>
      <c r="E52" s="749">
        <f t="shared" si="11"/>
        <v>0</v>
      </c>
      <c r="F52" s="75">
        <f t="shared" si="12"/>
        <v>0</v>
      </c>
      <c r="G52" s="75">
        <f t="shared" si="13"/>
        <v>0</v>
      </c>
      <c r="H52" s="272">
        <f t="shared" si="14"/>
        <v>0</v>
      </c>
      <c r="I52" s="273"/>
      <c r="J52" s="274"/>
      <c r="K52" s="275"/>
      <c r="L52" s="276"/>
      <c r="M52" s="273"/>
      <c r="N52" s="757">
        <f t="shared" si="15"/>
        <v>0</v>
      </c>
      <c r="O52" s="761">
        <v>0</v>
      </c>
      <c r="P52" s="761">
        <v>0</v>
      </c>
      <c r="Q52" s="762">
        <v>0</v>
      </c>
      <c r="S52" s="533"/>
      <c r="T52" s="533"/>
      <c r="U52" s="342"/>
      <c r="V52" s="533"/>
      <c r="W52" s="619"/>
      <c r="X52" s="669"/>
    </row>
    <row r="53" spans="1:29" ht="19.5" thickBot="1" x14ac:dyDescent="0.35">
      <c r="A53" s="269" t="s">
        <v>63</v>
      </c>
      <c r="B53" s="700">
        <f t="shared" si="8"/>
        <v>46</v>
      </c>
      <c r="C53" s="270">
        <f t="shared" si="9"/>
        <v>0</v>
      </c>
      <c r="D53" s="271">
        <f t="shared" si="10"/>
        <v>0</v>
      </c>
      <c r="E53" s="749">
        <f t="shared" si="11"/>
        <v>0</v>
      </c>
      <c r="F53" s="75">
        <f t="shared" si="12"/>
        <v>0</v>
      </c>
      <c r="G53" s="75">
        <f t="shared" si="13"/>
        <v>0</v>
      </c>
      <c r="H53" s="272">
        <f t="shared" si="14"/>
        <v>0</v>
      </c>
      <c r="I53" s="273"/>
      <c r="J53" s="274"/>
      <c r="K53" s="275"/>
      <c r="L53" s="276"/>
      <c r="M53" s="273"/>
      <c r="N53" s="757">
        <f t="shared" si="15"/>
        <v>0.10009999999999999</v>
      </c>
      <c r="O53" s="761">
        <v>0</v>
      </c>
      <c r="P53" s="761">
        <v>0.10009999999999999</v>
      </c>
      <c r="Q53" s="762">
        <v>0</v>
      </c>
      <c r="S53" s="533"/>
      <c r="T53" s="533"/>
      <c r="U53" s="342"/>
      <c r="V53" s="533"/>
      <c r="W53" s="619"/>
      <c r="X53" s="669"/>
    </row>
    <row r="54" spans="1:29" ht="19.5" thickBot="1" x14ac:dyDescent="0.35">
      <c r="A54" s="269" t="s">
        <v>33</v>
      </c>
      <c r="B54" s="700">
        <f t="shared" si="8"/>
        <v>46</v>
      </c>
      <c r="C54" s="270">
        <f t="shared" si="9"/>
        <v>0</v>
      </c>
      <c r="D54" s="271">
        <f t="shared" si="10"/>
        <v>0</v>
      </c>
      <c r="E54" s="749">
        <f t="shared" si="11"/>
        <v>0</v>
      </c>
      <c r="F54" s="75">
        <f t="shared" si="12"/>
        <v>0</v>
      </c>
      <c r="G54" s="75">
        <f t="shared" si="13"/>
        <v>0</v>
      </c>
      <c r="H54" s="272">
        <f t="shared" si="14"/>
        <v>0</v>
      </c>
      <c r="I54" s="273"/>
      <c r="J54" s="274"/>
      <c r="K54" s="275"/>
      <c r="L54" s="276"/>
      <c r="M54" s="273"/>
      <c r="N54" s="757">
        <f t="shared" si="15"/>
        <v>0</v>
      </c>
      <c r="O54" s="761">
        <v>0</v>
      </c>
      <c r="P54" s="761">
        <v>0</v>
      </c>
      <c r="Q54" s="762">
        <v>0</v>
      </c>
      <c r="S54" s="533"/>
      <c r="T54" s="533"/>
      <c r="U54" s="533"/>
      <c r="V54" s="533"/>
      <c r="W54" s="619"/>
      <c r="X54" s="619"/>
    </row>
    <row r="55" spans="1:29" ht="19.5" thickBot="1" x14ac:dyDescent="0.35">
      <c r="A55" s="269" t="s">
        <v>66</v>
      </c>
      <c r="B55" s="700">
        <f t="shared" si="8"/>
        <v>46</v>
      </c>
      <c r="C55" s="270">
        <f t="shared" si="9"/>
        <v>0</v>
      </c>
      <c r="D55" s="271">
        <f t="shared" si="10"/>
        <v>0</v>
      </c>
      <c r="E55" s="749">
        <f t="shared" si="11"/>
        <v>0</v>
      </c>
      <c r="F55" s="75">
        <f t="shared" si="12"/>
        <v>0</v>
      </c>
      <c r="G55" s="75">
        <f t="shared" si="13"/>
        <v>0</v>
      </c>
      <c r="H55" s="272">
        <f t="shared" si="14"/>
        <v>0</v>
      </c>
      <c r="I55" s="273"/>
      <c r="J55" s="274"/>
      <c r="K55" s="275"/>
      <c r="L55" s="276"/>
      <c r="M55" s="273"/>
      <c r="N55" s="757">
        <f t="shared" si="15"/>
        <v>0.12090125</v>
      </c>
      <c r="O55" s="761">
        <v>0</v>
      </c>
      <c r="P55" s="761">
        <v>0.12090125</v>
      </c>
      <c r="Q55" s="762">
        <v>0</v>
      </c>
      <c r="S55" s="533"/>
      <c r="T55" s="533"/>
      <c r="U55" s="533"/>
      <c r="V55" s="533"/>
      <c r="W55" s="619"/>
      <c r="X55" s="619"/>
      <c r="Z55" s="617"/>
    </row>
    <row r="56" spans="1:29" ht="19.5" thickBot="1" x14ac:dyDescent="0.35">
      <c r="A56" s="269" t="s">
        <v>68</v>
      </c>
      <c r="B56" s="700">
        <f t="shared" si="8"/>
        <v>46</v>
      </c>
      <c r="C56" s="270">
        <f t="shared" si="9"/>
        <v>0</v>
      </c>
      <c r="D56" s="271">
        <f t="shared" si="10"/>
        <v>0</v>
      </c>
      <c r="E56" s="749">
        <f t="shared" si="11"/>
        <v>0</v>
      </c>
      <c r="F56" s="75">
        <f t="shared" si="12"/>
        <v>0</v>
      </c>
      <c r="G56" s="75">
        <f t="shared" si="13"/>
        <v>0</v>
      </c>
      <c r="H56" s="272">
        <f t="shared" si="14"/>
        <v>0</v>
      </c>
      <c r="I56" s="273"/>
      <c r="J56" s="279">
        <v>0.5</v>
      </c>
      <c r="K56" s="280">
        <v>0.7</v>
      </c>
      <c r="L56" s="281">
        <v>0.5</v>
      </c>
      <c r="M56" s="273"/>
      <c r="N56" s="757">
        <f t="shared" si="15"/>
        <v>0</v>
      </c>
      <c r="O56" s="761">
        <v>0</v>
      </c>
      <c r="P56" s="761">
        <v>0</v>
      </c>
      <c r="Q56" s="762">
        <v>0</v>
      </c>
      <c r="S56" s="532"/>
      <c r="W56" s="579"/>
      <c r="X56" s="619"/>
      <c r="Z56" s="617"/>
    </row>
    <row r="57" spans="1:29" ht="19.5" thickBot="1" x14ac:dyDescent="0.35">
      <c r="A57" s="269" t="s">
        <v>44</v>
      </c>
      <c r="B57" s="700">
        <f t="shared" si="8"/>
        <v>46</v>
      </c>
      <c r="C57" s="270">
        <f t="shared" si="9"/>
        <v>0</v>
      </c>
      <c r="D57" s="271">
        <f t="shared" si="10"/>
        <v>0</v>
      </c>
      <c r="E57" s="749">
        <f t="shared" si="11"/>
        <v>0</v>
      </c>
      <c r="F57" s="75">
        <f t="shared" si="12"/>
        <v>0</v>
      </c>
      <c r="G57" s="75">
        <f t="shared" si="13"/>
        <v>0</v>
      </c>
      <c r="H57" s="272">
        <f t="shared" si="14"/>
        <v>0</v>
      </c>
      <c r="I57" s="273"/>
      <c r="J57" s="274"/>
      <c r="K57" s="275"/>
      <c r="L57" s="276"/>
      <c r="M57" s="273"/>
      <c r="N57" s="757">
        <f t="shared" si="15"/>
        <v>0</v>
      </c>
      <c r="O57" s="761">
        <v>0</v>
      </c>
      <c r="P57" s="761">
        <v>0</v>
      </c>
      <c r="Q57" s="762">
        <v>0</v>
      </c>
      <c r="S57" s="532"/>
      <c r="W57" s="579"/>
      <c r="X57" s="619"/>
      <c r="Z57" s="617"/>
    </row>
    <row r="58" spans="1:29" ht="19.5" thickBot="1" x14ac:dyDescent="0.35">
      <c r="A58" s="269" t="s">
        <v>14</v>
      </c>
      <c r="B58" s="700">
        <f t="shared" si="8"/>
        <v>46</v>
      </c>
      <c r="C58" s="270">
        <f t="shared" si="9"/>
        <v>0</v>
      </c>
      <c r="D58" s="271">
        <f t="shared" si="10"/>
        <v>1.7260981070414199</v>
      </c>
      <c r="E58" s="749">
        <f t="shared" si="11"/>
        <v>5.2222847599999997E-2</v>
      </c>
      <c r="F58" s="75">
        <f t="shared" si="12"/>
        <v>0</v>
      </c>
      <c r="G58" s="75">
        <f t="shared" si="13"/>
        <v>2.0572999999999998E-2</v>
      </c>
      <c r="H58" s="272">
        <f t="shared" si="14"/>
        <v>3.1649847600000003E-2</v>
      </c>
      <c r="I58" s="273"/>
      <c r="J58" s="279">
        <v>0.5</v>
      </c>
      <c r="K58" s="280">
        <v>0.7</v>
      </c>
      <c r="L58" s="281">
        <v>0.5</v>
      </c>
      <c r="M58" s="273"/>
      <c r="N58" s="757">
        <f t="shared" si="15"/>
        <v>9.2689695200000005E-2</v>
      </c>
      <c r="O58" s="761">
        <v>0</v>
      </c>
      <c r="P58" s="761">
        <v>2.9389999999999999E-2</v>
      </c>
      <c r="Q58" s="762">
        <v>6.3299695200000006E-2</v>
      </c>
      <c r="S58" s="532"/>
      <c r="W58" s="579"/>
      <c r="X58" s="579"/>
      <c r="Z58" s="617"/>
    </row>
    <row r="59" spans="1:29" ht="19.5" thickBot="1" x14ac:dyDescent="0.35">
      <c r="A59" s="269" t="s">
        <v>50</v>
      </c>
      <c r="B59" s="700">
        <f t="shared" si="8"/>
        <v>46</v>
      </c>
      <c r="C59" s="270">
        <f t="shared" si="9"/>
        <v>0</v>
      </c>
      <c r="D59" s="271">
        <f t="shared" si="10"/>
        <v>1.6399783822903655</v>
      </c>
      <c r="E59" s="749">
        <f t="shared" si="11"/>
        <v>4.2649410449999994E-2</v>
      </c>
      <c r="F59" s="75">
        <f t="shared" si="12"/>
        <v>0</v>
      </c>
      <c r="G59" s="75">
        <f t="shared" si="13"/>
        <v>1.0902499999999999E-2</v>
      </c>
      <c r="H59" s="272">
        <f t="shared" si="14"/>
        <v>3.1746910449999999E-2</v>
      </c>
      <c r="I59" s="273"/>
      <c r="J59" s="279">
        <v>0.5</v>
      </c>
      <c r="K59" s="280">
        <v>0.7</v>
      </c>
      <c r="L59" s="281">
        <v>0.5</v>
      </c>
      <c r="M59" s="273"/>
      <c r="N59" s="757">
        <f t="shared" si="15"/>
        <v>7.9068820900000003E-2</v>
      </c>
      <c r="O59" s="761">
        <v>0</v>
      </c>
      <c r="P59" s="761">
        <v>1.5574999999999999E-2</v>
      </c>
      <c r="Q59" s="762">
        <v>6.3493820899999998E-2</v>
      </c>
      <c r="S59" s="532"/>
      <c r="U59" s="219"/>
      <c r="W59" s="579"/>
      <c r="X59" s="617"/>
      <c r="Z59" s="617"/>
    </row>
    <row r="60" spans="1:29" ht="19.5" thickBot="1" x14ac:dyDescent="0.35">
      <c r="A60" s="269" t="s">
        <v>70</v>
      </c>
      <c r="B60" s="700">
        <f t="shared" si="8"/>
        <v>46</v>
      </c>
      <c r="C60" s="270">
        <f t="shared" si="9"/>
        <v>0</v>
      </c>
      <c r="D60" s="271">
        <f t="shared" si="10"/>
        <v>0.10720996964786837</v>
      </c>
      <c r="E60" s="749">
        <f t="shared" si="11"/>
        <v>2.7999999999999998E-4</v>
      </c>
      <c r="F60" s="75">
        <f t="shared" si="12"/>
        <v>0</v>
      </c>
      <c r="G60" s="75">
        <f t="shared" si="13"/>
        <v>2.7999999999999998E-4</v>
      </c>
      <c r="H60" s="272">
        <f t="shared" si="14"/>
        <v>0</v>
      </c>
      <c r="I60" s="273"/>
      <c r="J60" s="279">
        <v>0.5</v>
      </c>
      <c r="K60" s="280">
        <v>0.7</v>
      </c>
      <c r="L60" s="281"/>
      <c r="M60" s="273"/>
      <c r="N60" s="757">
        <f t="shared" si="15"/>
        <v>4.0000000000000002E-4</v>
      </c>
      <c r="O60" s="761">
        <v>0</v>
      </c>
      <c r="P60" s="761">
        <v>4.0000000000000002E-4</v>
      </c>
      <c r="Q60" s="762">
        <v>0</v>
      </c>
      <c r="S60" s="532"/>
      <c r="W60" s="579"/>
      <c r="X60" s="579"/>
      <c r="Z60" s="617"/>
    </row>
    <row r="61" spans="1:29" ht="19.5" thickBot="1" x14ac:dyDescent="0.35">
      <c r="A61" s="269" t="s">
        <v>21</v>
      </c>
      <c r="B61" s="700">
        <f t="shared" si="8"/>
        <v>46</v>
      </c>
      <c r="C61" s="270">
        <f t="shared" si="9"/>
        <v>0</v>
      </c>
      <c r="D61" s="271">
        <f t="shared" si="10"/>
        <v>0</v>
      </c>
      <c r="E61" s="749">
        <f t="shared" si="11"/>
        <v>0</v>
      </c>
      <c r="F61" s="75">
        <f t="shared" si="12"/>
        <v>0</v>
      </c>
      <c r="G61" s="75">
        <f t="shared" si="13"/>
        <v>0</v>
      </c>
      <c r="H61" s="272">
        <f t="shared" si="14"/>
        <v>0</v>
      </c>
      <c r="I61" s="273"/>
      <c r="J61" s="274"/>
      <c r="K61" s="275"/>
      <c r="L61" s="276"/>
      <c r="M61" s="273"/>
      <c r="N61" s="757">
        <f t="shared" si="15"/>
        <v>4.6835304500000001E-2</v>
      </c>
      <c r="O61" s="761">
        <v>0</v>
      </c>
      <c r="P61" s="761">
        <v>4.1399999999999999E-2</v>
      </c>
      <c r="Q61" s="762">
        <v>5.4353044999999999E-3</v>
      </c>
      <c r="S61" s="532"/>
      <c r="U61" s="219"/>
      <c r="W61" s="579"/>
      <c r="X61" s="617"/>
      <c r="Z61" s="617"/>
    </row>
    <row r="62" spans="1:29" ht="19.5" thickBot="1" x14ac:dyDescent="0.35">
      <c r="A62" s="269" t="s">
        <v>292</v>
      </c>
      <c r="B62" s="700">
        <f t="shared" si="8"/>
        <v>46</v>
      </c>
      <c r="C62" s="270">
        <f t="shared" si="9"/>
        <v>0</v>
      </c>
      <c r="D62" s="271">
        <f t="shared" si="10"/>
        <v>0</v>
      </c>
      <c r="E62" s="749">
        <f t="shared" si="11"/>
        <v>0</v>
      </c>
      <c r="F62" s="75">
        <f t="shared" si="12"/>
        <v>0</v>
      </c>
      <c r="G62" s="75">
        <f t="shared" si="13"/>
        <v>0</v>
      </c>
      <c r="H62" s="272">
        <f t="shared" si="14"/>
        <v>0</v>
      </c>
      <c r="I62" s="273"/>
      <c r="J62" s="274"/>
      <c r="K62" s="275"/>
      <c r="L62" s="276"/>
      <c r="M62" s="273"/>
      <c r="N62" s="757">
        <f t="shared" si="15"/>
        <v>0</v>
      </c>
      <c r="O62" s="761">
        <v>0</v>
      </c>
      <c r="P62" s="761">
        <v>0</v>
      </c>
      <c r="Q62" s="762">
        <v>0</v>
      </c>
      <c r="S62" s="532"/>
      <c r="W62" s="579"/>
      <c r="X62" s="617"/>
      <c r="Z62" s="617"/>
    </row>
    <row r="63" spans="1:29" ht="19.5" thickBot="1" x14ac:dyDescent="0.35">
      <c r="A63" s="269" t="s">
        <v>52</v>
      </c>
      <c r="B63" s="700">
        <f t="shared" si="8"/>
        <v>46</v>
      </c>
      <c r="C63" s="270">
        <f t="shared" si="9"/>
        <v>0</v>
      </c>
      <c r="D63" s="271">
        <f t="shared" si="10"/>
        <v>0</v>
      </c>
      <c r="E63" s="749">
        <f t="shared" si="11"/>
        <v>0</v>
      </c>
      <c r="F63" s="75">
        <f t="shared" si="12"/>
        <v>0</v>
      </c>
      <c r="G63" s="75">
        <f t="shared" si="13"/>
        <v>0</v>
      </c>
      <c r="H63" s="272">
        <f t="shared" si="14"/>
        <v>0</v>
      </c>
      <c r="I63" s="273"/>
      <c r="J63" s="274"/>
      <c r="K63" s="275"/>
      <c r="L63" s="276"/>
      <c r="M63" s="273"/>
      <c r="N63" s="757">
        <f t="shared" si="15"/>
        <v>3.8999999999999998E-3</v>
      </c>
      <c r="O63" s="761">
        <v>0</v>
      </c>
      <c r="P63" s="761">
        <v>3.8999999999999998E-3</v>
      </c>
      <c r="Q63" s="762">
        <v>0</v>
      </c>
      <c r="S63" s="532"/>
      <c r="U63" s="41"/>
      <c r="W63" s="579"/>
      <c r="X63" s="620"/>
      <c r="Z63" s="617"/>
    </row>
    <row r="64" spans="1:29" ht="19.5" thickBot="1" x14ac:dyDescent="0.35">
      <c r="A64" s="269" t="s">
        <v>58</v>
      </c>
      <c r="B64" s="700">
        <f t="shared" si="8"/>
        <v>46</v>
      </c>
      <c r="C64" s="270">
        <f t="shared" si="9"/>
        <v>0</v>
      </c>
      <c r="D64" s="271">
        <f t="shared" si="10"/>
        <v>0</v>
      </c>
      <c r="E64" s="749">
        <f t="shared" si="11"/>
        <v>0</v>
      </c>
      <c r="F64" s="75">
        <f t="shared" si="12"/>
        <v>0</v>
      </c>
      <c r="G64" s="75">
        <f t="shared" si="13"/>
        <v>0</v>
      </c>
      <c r="H64" s="272">
        <f t="shared" si="14"/>
        <v>0</v>
      </c>
      <c r="I64" s="273"/>
      <c r="J64" s="274"/>
      <c r="K64" s="275"/>
      <c r="L64" s="276"/>
      <c r="M64" s="273"/>
      <c r="N64" s="757">
        <f t="shared" si="15"/>
        <v>2.8500000000000001E-2</v>
      </c>
      <c r="O64" s="761">
        <v>0</v>
      </c>
      <c r="P64" s="761">
        <v>2.8500000000000001E-2</v>
      </c>
      <c r="Q64" s="762">
        <v>0</v>
      </c>
      <c r="S64" s="532"/>
      <c r="U64" s="219"/>
      <c r="W64" s="579"/>
      <c r="X64" s="619"/>
      <c r="Z64" s="617"/>
    </row>
    <row r="65" spans="1:26" ht="19.5" thickBot="1" x14ac:dyDescent="0.35">
      <c r="A65" s="269" t="s">
        <v>71</v>
      </c>
      <c r="B65" s="700">
        <f t="shared" si="8"/>
        <v>46</v>
      </c>
      <c r="C65" s="270">
        <f t="shared" si="9"/>
        <v>0</v>
      </c>
      <c r="D65" s="271">
        <f t="shared" si="10"/>
        <v>0</v>
      </c>
      <c r="E65" s="749">
        <f t="shared" si="11"/>
        <v>0</v>
      </c>
      <c r="F65" s="75">
        <f t="shared" si="12"/>
        <v>0</v>
      </c>
      <c r="G65" s="75">
        <f t="shared" si="13"/>
        <v>0</v>
      </c>
      <c r="H65" s="272">
        <f t="shared" si="14"/>
        <v>0</v>
      </c>
      <c r="I65" s="273"/>
      <c r="J65" s="274"/>
      <c r="K65" s="275"/>
      <c r="L65" s="276"/>
      <c r="M65" s="273"/>
      <c r="N65" s="757">
        <f t="shared" si="15"/>
        <v>2.50149307E-2</v>
      </c>
      <c r="O65" s="761">
        <v>0</v>
      </c>
      <c r="P65" s="761">
        <v>1.9369999999999998E-2</v>
      </c>
      <c r="Q65" s="762">
        <v>5.6449307000000001E-3</v>
      </c>
      <c r="S65" s="532"/>
      <c r="U65" s="219"/>
      <c r="W65" s="579"/>
      <c r="X65" s="617"/>
      <c r="Z65" s="617"/>
    </row>
    <row r="66" spans="1:26" ht="19.5" thickBot="1" x14ac:dyDescent="0.35">
      <c r="A66" s="269" t="s">
        <v>30</v>
      </c>
      <c r="B66" s="700">
        <f t="shared" si="8"/>
        <v>46</v>
      </c>
      <c r="C66" s="270">
        <f t="shared" si="9"/>
        <v>0</v>
      </c>
      <c r="D66" s="271">
        <f t="shared" si="10"/>
        <v>0</v>
      </c>
      <c r="E66" s="749">
        <f t="shared" si="11"/>
        <v>0</v>
      </c>
      <c r="F66" s="75">
        <f t="shared" si="12"/>
        <v>0</v>
      </c>
      <c r="G66" s="75">
        <f t="shared" si="13"/>
        <v>0</v>
      </c>
      <c r="H66" s="272">
        <f t="shared" si="14"/>
        <v>0</v>
      </c>
      <c r="I66" s="273"/>
      <c r="J66" s="279">
        <v>0.5</v>
      </c>
      <c r="K66" s="280">
        <v>0.7</v>
      </c>
      <c r="L66" s="281">
        <v>0.5</v>
      </c>
      <c r="M66" s="273"/>
      <c r="N66" s="757">
        <f t="shared" si="15"/>
        <v>0</v>
      </c>
      <c r="O66" s="761">
        <v>0</v>
      </c>
      <c r="P66" s="761">
        <v>0</v>
      </c>
      <c r="Q66" s="762">
        <v>0</v>
      </c>
      <c r="S66" s="532"/>
      <c r="W66" s="579"/>
      <c r="X66" s="579"/>
      <c r="Z66" s="617"/>
    </row>
    <row r="67" spans="1:26" ht="19.5" thickBot="1" x14ac:dyDescent="0.35">
      <c r="A67" s="277" t="s">
        <v>69</v>
      </c>
      <c r="B67" s="700">
        <f t="shared" si="8"/>
        <v>46</v>
      </c>
      <c r="C67" s="270">
        <f t="shared" si="9"/>
        <v>0</v>
      </c>
      <c r="D67" s="271">
        <f t="shared" si="10"/>
        <v>1.7237676444640144</v>
      </c>
      <c r="E67" s="749">
        <f t="shared" si="11"/>
        <v>5.1938013999999998E-2</v>
      </c>
      <c r="F67" s="75">
        <f t="shared" si="12"/>
        <v>0</v>
      </c>
      <c r="G67" s="75">
        <f t="shared" si="13"/>
        <v>0</v>
      </c>
      <c r="H67" s="272">
        <f t="shared" si="14"/>
        <v>5.1938013999999998E-2</v>
      </c>
      <c r="I67" s="273"/>
      <c r="J67" s="274"/>
      <c r="K67" s="275"/>
      <c r="L67" s="276">
        <v>0.5</v>
      </c>
      <c r="M67" s="273"/>
      <c r="N67" s="756">
        <f t="shared" si="15"/>
        <v>0.2064044156</v>
      </c>
      <c r="O67" s="759">
        <v>0</v>
      </c>
      <c r="P67" s="759">
        <v>0.10252838759999999</v>
      </c>
      <c r="Q67" s="760">
        <v>0.103876028</v>
      </c>
      <c r="S67" s="532"/>
      <c r="W67" s="579"/>
      <c r="X67" s="579"/>
      <c r="Z67" s="617"/>
    </row>
    <row r="68" spans="1:26" ht="19.5" thickBot="1" x14ac:dyDescent="0.35">
      <c r="A68" s="269" t="s">
        <v>47</v>
      </c>
      <c r="B68" s="700">
        <f t="shared" si="8"/>
        <v>46</v>
      </c>
      <c r="C68" s="270">
        <f t="shared" si="9"/>
        <v>0</v>
      </c>
      <c r="D68" s="271">
        <f t="shared" si="10"/>
        <v>0</v>
      </c>
      <c r="E68" s="749">
        <f t="shared" si="11"/>
        <v>0</v>
      </c>
      <c r="F68" s="75">
        <f t="shared" si="12"/>
        <v>0</v>
      </c>
      <c r="G68" s="75">
        <f t="shared" si="13"/>
        <v>0</v>
      </c>
      <c r="H68" s="272">
        <f t="shared" si="14"/>
        <v>0</v>
      </c>
      <c r="I68" s="273"/>
      <c r="J68" s="274"/>
      <c r="K68" s="275"/>
      <c r="L68" s="276"/>
      <c r="M68" s="273"/>
      <c r="N68" s="757">
        <f t="shared" si="15"/>
        <v>0</v>
      </c>
      <c r="O68" s="761">
        <v>0</v>
      </c>
      <c r="P68" s="761">
        <v>0</v>
      </c>
      <c r="Q68" s="762">
        <v>0</v>
      </c>
      <c r="S68" s="532"/>
      <c r="U68" s="41"/>
      <c r="W68" s="579"/>
      <c r="X68" s="620"/>
      <c r="Z68" s="617"/>
    </row>
    <row r="69" spans="1:26" ht="19.5" thickBot="1" x14ac:dyDescent="0.35">
      <c r="A69" s="269" t="s">
        <v>67</v>
      </c>
      <c r="B69" s="700">
        <f t="shared" si="8"/>
        <v>46</v>
      </c>
      <c r="C69" s="270">
        <f t="shared" si="9"/>
        <v>0</v>
      </c>
      <c r="D69" s="271">
        <f t="shared" si="10"/>
        <v>0</v>
      </c>
      <c r="E69" s="749">
        <f t="shared" si="11"/>
        <v>0</v>
      </c>
      <c r="F69" s="75">
        <f t="shared" si="12"/>
        <v>0</v>
      </c>
      <c r="G69" s="75">
        <f t="shared" si="13"/>
        <v>0</v>
      </c>
      <c r="H69" s="272">
        <f t="shared" si="14"/>
        <v>0</v>
      </c>
      <c r="I69" s="273"/>
      <c r="J69" s="274"/>
      <c r="K69" s="275"/>
      <c r="L69" s="276"/>
      <c r="M69" s="273"/>
      <c r="N69" s="757">
        <f t="shared" si="15"/>
        <v>0</v>
      </c>
      <c r="O69" s="761">
        <v>0</v>
      </c>
      <c r="P69" s="761">
        <v>0</v>
      </c>
      <c r="Q69" s="762">
        <v>0</v>
      </c>
      <c r="S69" s="532"/>
      <c r="W69" s="579"/>
      <c r="X69" s="579"/>
      <c r="Z69" s="617"/>
    </row>
    <row r="70" spans="1:26" ht="19.5" thickBot="1" x14ac:dyDescent="0.35">
      <c r="A70" s="269" t="s">
        <v>74</v>
      </c>
      <c r="B70" s="700">
        <f t="shared" ref="B70:B76" si="16">RANK(C70,C$6:C$76)</f>
        <v>46</v>
      </c>
      <c r="C70" s="270">
        <f t="shared" ref="C70:C76" si="17">MAX(0,5+D70-D$5)*2</f>
        <v>0</v>
      </c>
      <c r="D70" s="271">
        <f t="shared" ref="D70:D76" si="18">LOG(1+1000*E70)</f>
        <v>0</v>
      </c>
      <c r="E70" s="749">
        <f t="shared" ref="E70:E76" si="19">SUM(F70:H70)</f>
        <v>0</v>
      </c>
      <c r="F70" s="75">
        <f t="shared" ref="F70:F76" si="20">J70*O70</f>
        <v>0</v>
      </c>
      <c r="G70" s="75">
        <f t="shared" ref="G70:G76" si="21">K70*P70</f>
        <v>0</v>
      </c>
      <c r="H70" s="272">
        <f t="shared" ref="H70:H76" si="22">L70*Q70</f>
        <v>0</v>
      </c>
      <c r="I70" s="273"/>
      <c r="J70" s="274"/>
      <c r="K70" s="275"/>
      <c r="L70" s="276"/>
      <c r="M70" s="273"/>
      <c r="N70" s="757">
        <f t="shared" ref="N70:N76" si="23">SUM(O70:Q70)</f>
        <v>0</v>
      </c>
      <c r="O70" s="761">
        <v>0</v>
      </c>
      <c r="P70" s="761">
        <v>0</v>
      </c>
      <c r="Q70" s="762">
        <v>0</v>
      </c>
      <c r="S70" s="532"/>
      <c r="U70" s="219"/>
      <c r="W70" s="579"/>
      <c r="X70" s="620"/>
      <c r="Z70" s="617"/>
    </row>
    <row r="71" spans="1:26" ht="19.5" thickBot="1" x14ac:dyDescent="0.35">
      <c r="A71" s="269" t="s">
        <v>42</v>
      </c>
      <c r="B71" s="700">
        <f t="shared" si="16"/>
        <v>46</v>
      </c>
      <c r="C71" s="270">
        <f t="shared" si="17"/>
        <v>0</v>
      </c>
      <c r="D71" s="271">
        <f t="shared" si="18"/>
        <v>0</v>
      </c>
      <c r="E71" s="749">
        <f t="shared" si="19"/>
        <v>0</v>
      </c>
      <c r="F71" s="75">
        <f t="shared" si="20"/>
        <v>0</v>
      </c>
      <c r="G71" s="75">
        <f t="shared" si="21"/>
        <v>0</v>
      </c>
      <c r="H71" s="272">
        <f t="shared" si="22"/>
        <v>0</v>
      </c>
      <c r="I71" s="273"/>
      <c r="J71" s="274"/>
      <c r="K71" s="275"/>
      <c r="L71" s="276"/>
      <c r="M71" s="273"/>
      <c r="N71" s="757">
        <f t="shared" si="23"/>
        <v>0</v>
      </c>
      <c r="O71" s="761">
        <v>0</v>
      </c>
      <c r="P71" s="761">
        <v>0</v>
      </c>
      <c r="Q71" s="762">
        <v>0</v>
      </c>
      <c r="S71" s="532"/>
      <c r="W71" s="579"/>
      <c r="X71" s="619"/>
      <c r="Z71" s="617"/>
    </row>
    <row r="72" spans="1:26" ht="19.5" thickBot="1" x14ac:dyDescent="0.35">
      <c r="A72" s="269" t="s">
        <v>293</v>
      </c>
      <c r="B72" s="700">
        <f t="shared" si="16"/>
        <v>46</v>
      </c>
      <c r="C72" s="270">
        <f t="shared" si="17"/>
        <v>0</v>
      </c>
      <c r="D72" s="271">
        <f t="shared" si="18"/>
        <v>0</v>
      </c>
      <c r="E72" s="749">
        <f t="shared" si="19"/>
        <v>0</v>
      </c>
      <c r="F72" s="75">
        <f t="shared" si="20"/>
        <v>0</v>
      </c>
      <c r="G72" s="75">
        <f t="shared" si="21"/>
        <v>0</v>
      </c>
      <c r="H72" s="272">
        <f t="shared" si="22"/>
        <v>0</v>
      </c>
      <c r="I72" s="273"/>
      <c r="J72" s="274"/>
      <c r="K72" s="275"/>
      <c r="L72" s="276"/>
      <c r="M72" s="273"/>
      <c r="N72" s="757">
        <f t="shared" si="23"/>
        <v>0</v>
      </c>
      <c r="O72" s="761">
        <v>0</v>
      </c>
      <c r="P72" s="761">
        <v>0</v>
      </c>
      <c r="Q72" s="762">
        <v>0</v>
      </c>
      <c r="S72" s="532"/>
      <c r="W72" s="579"/>
      <c r="X72" s="579"/>
      <c r="Z72" s="617"/>
    </row>
    <row r="73" spans="1:26" ht="19.5" thickBot="1" x14ac:dyDescent="0.35">
      <c r="A73" s="269" t="s">
        <v>72</v>
      </c>
      <c r="B73" s="700">
        <f t="shared" si="16"/>
        <v>46</v>
      </c>
      <c r="C73" s="270">
        <f t="shared" si="17"/>
        <v>0</v>
      </c>
      <c r="D73" s="271">
        <f t="shared" si="18"/>
        <v>0</v>
      </c>
      <c r="E73" s="749">
        <f t="shared" si="19"/>
        <v>0</v>
      </c>
      <c r="F73" s="75">
        <f t="shared" si="20"/>
        <v>0</v>
      </c>
      <c r="G73" s="75">
        <f t="shared" si="21"/>
        <v>0</v>
      </c>
      <c r="H73" s="272">
        <f t="shared" si="22"/>
        <v>0</v>
      </c>
      <c r="I73" s="273"/>
      <c r="J73" s="274"/>
      <c r="K73" s="275"/>
      <c r="L73" s="276"/>
      <c r="M73" s="273"/>
      <c r="N73" s="757">
        <f t="shared" si="23"/>
        <v>0.46493669399999998</v>
      </c>
      <c r="O73" s="761">
        <v>0</v>
      </c>
      <c r="P73" s="761">
        <v>0.46493669399999998</v>
      </c>
      <c r="Q73" s="762">
        <v>0</v>
      </c>
      <c r="S73" s="532"/>
      <c r="U73" s="533"/>
      <c r="W73" s="579"/>
      <c r="X73" s="619"/>
      <c r="Z73" s="617"/>
    </row>
    <row r="74" spans="1:26" ht="19.5" thickBot="1" x14ac:dyDescent="0.35">
      <c r="A74" s="269" t="s">
        <v>59</v>
      </c>
      <c r="B74" s="700">
        <f t="shared" si="16"/>
        <v>46</v>
      </c>
      <c r="C74" s="270">
        <f t="shared" si="17"/>
        <v>0</v>
      </c>
      <c r="D74" s="271">
        <f t="shared" si="18"/>
        <v>0</v>
      </c>
      <c r="E74" s="749">
        <f t="shared" si="19"/>
        <v>0</v>
      </c>
      <c r="F74" s="75">
        <f t="shared" si="20"/>
        <v>0</v>
      </c>
      <c r="G74" s="75">
        <f t="shared" si="21"/>
        <v>0</v>
      </c>
      <c r="H74" s="272">
        <f t="shared" si="22"/>
        <v>0</v>
      </c>
      <c r="I74" s="273"/>
      <c r="J74" s="274"/>
      <c r="K74" s="275"/>
      <c r="L74" s="276"/>
      <c r="M74" s="273"/>
      <c r="N74" s="757">
        <f t="shared" si="23"/>
        <v>0</v>
      </c>
      <c r="O74" s="761">
        <v>0</v>
      </c>
      <c r="P74" s="761">
        <v>0</v>
      </c>
      <c r="Q74" s="762">
        <v>0</v>
      </c>
      <c r="S74" s="532"/>
      <c r="T74" s="219"/>
      <c r="W74" s="579"/>
      <c r="X74" s="579"/>
      <c r="Z74" s="617"/>
    </row>
    <row r="75" spans="1:26" ht="19.5" thickBot="1" x14ac:dyDescent="0.35">
      <c r="A75" s="269" t="s">
        <v>73</v>
      </c>
      <c r="B75" s="700">
        <f t="shared" si="16"/>
        <v>46</v>
      </c>
      <c r="C75" s="270">
        <f t="shared" si="17"/>
        <v>0</v>
      </c>
      <c r="D75" s="271">
        <f t="shared" si="18"/>
        <v>0</v>
      </c>
      <c r="E75" s="749">
        <f t="shared" si="19"/>
        <v>0</v>
      </c>
      <c r="F75" s="75">
        <f t="shared" si="20"/>
        <v>0</v>
      </c>
      <c r="G75" s="75">
        <f t="shared" si="21"/>
        <v>0</v>
      </c>
      <c r="H75" s="272">
        <f t="shared" si="22"/>
        <v>0</v>
      </c>
      <c r="I75" s="273"/>
      <c r="J75" s="274"/>
      <c r="K75" s="275"/>
      <c r="L75" s="276"/>
      <c r="M75" s="273"/>
      <c r="N75" s="757">
        <f t="shared" si="23"/>
        <v>0</v>
      </c>
      <c r="O75" s="761">
        <v>0</v>
      </c>
      <c r="P75" s="761">
        <v>0</v>
      </c>
      <c r="Q75" s="762">
        <v>0</v>
      </c>
      <c r="S75" s="532"/>
      <c r="U75" s="219"/>
      <c r="W75" s="579"/>
      <c r="X75" s="617"/>
      <c r="Z75" s="617"/>
    </row>
    <row r="76" spans="1:26" ht="19.5" thickBot="1" x14ac:dyDescent="0.35">
      <c r="A76" s="975" t="s">
        <v>65</v>
      </c>
      <c r="B76" s="700">
        <f t="shared" si="16"/>
        <v>46</v>
      </c>
      <c r="C76" s="285">
        <f t="shared" si="17"/>
        <v>0</v>
      </c>
      <c r="D76" s="286">
        <f t="shared" si="18"/>
        <v>0</v>
      </c>
      <c r="E76" s="750">
        <f t="shared" si="19"/>
        <v>0</v>
      </c>
      <c r="F76" s="94">
        <f t="shared" si="20"/>
        <v>0</v>
      </c>
      <c r="G76" s="94">
        <f t="shared" si="21"/>
        <v>0</v>
      </c>
      <c r="H76" s="287">
        <f t="shared" si="22"/>
        <v>0</v>
      </c>
      <c r="I76" s="288"/>
      <c r="J76" s="976"/>
      <c r="K76" s="977"/>
      <c r="L76" s="978"/>
      <c r="M76" s="288"/>
      <c r="N76" s="980">
        <f t="shared" si="23"/>
        <v>0</v>
      </c>
      <c r="O76" s="981">
        <v>0</v>
      </c>
      <c r="P76" s="981">
        <v>0</v>
      </c>
      <c r="Q76" s="983">
        <v>0</v>
      </c>
      <c r="S76" s="532"/>
      <c r="U76" s="41"/>
      <c r="W76" s="579"/>
      <c r="X76" s="620"/>
      <c r="Z76" s="617"/>
    </row>
    <row r="77" spans="1:26" x14ac:dyDescent="0.3">
      <c r="S77" s="532"/>
    </row>
    <row r="78" spans="1:26" x14ac:dyDescent="0.3">
      <c r="A78" s="289" t="s">
        <v>189</v>
      </c>
      <c r="B78" s="701"/>
      <c r="S78" s="532"/>
    </row>
    <row r="79" spans="1:26" x14ac:dyDescent="0.3">
      <c r="A79" s="292" t="s">
        <v>190</v>
      </c>
      <c r="B79" s="702"/>
      <c r="S79" s="532"/>
    </row>
    <row r="80" spans="1:26" x14ac:dyDescent="0.3">
      <c r="S80" s="532"/>
    </row>
  </sheetData>
  <sortState ref="A6:Q76">
    <sortCondition descending="1" ref="C6:C76"/>
  </sortState>
  <conditionalFormatting sqref="J6:L76">
    <cfRule type="colorScale" priority="32">
      <colorScale>
        <cfvo type="min"/>
        <cfvo type="percentile" val="50"/>
        <cfvo type="max"/>
        <color rgb="FFF8696B"/>
        <color rgb="FFFFEB84"/>
        <color rgb="FF63BE7B"/>
      </colorScale>
    </cfRule>
  </conditionalFormatting>
  <conditionalFormatting sqref="C6:C76">
    <cfRule type="colorScale" priority="36">
      <colorScale>
        <cfvo type="min"/>
        <cfvo type="percentile" val="50"/>
        <cfvo type="max"/>
        <color rgb="FFF8696B"/>
        <color rgb="FFFFEB84"/>
        <color rgb="FF63BE7B"/>
      </colorScale>
    </cfRule>
  </conditionalFormatting>
  <conditionalFormatting sqref="T6:U76 W6:X76 Z6:Z32 Z55:Z76">
    <cfRule type="colorScale" priority="5">
      <colorScale>
        <cfvo type="min"/>
        <cfvo type="percentile" val="50"/>
        <cfvo type="max"/>
        <color rgb="FFF8696B"/>
        <color rgb="FFFFEB84"/>
        <color rgb="FF63BE7B"/>
      </colorScale>
    </cfRule>
  </conditionalFormatting>
  <conditionalFormatting sqref="AC29:AC49">
    <cfRule type="colorScale" priority="55">
      <colorScale>
        <cfvo type="min"/>
        <cfvo type="percentile" val="50"/>
        <cfvo type="max"/>
        <color rgb="FFF8696B"/>
        <color rgb="FFFFEB84"/>
        <color rgb="FF63BE7B"/>
      </colorScale>
    </cfRule>
  </conditionalFormatting>
  <conditionalFormatting sqref="AC7:AC28">
    <cfRule type="colorScale" priority="2">
      <colorScale>
        <cfvo type="min"/>
        <cfvo type="percentile" val="50"/>
        <cfvo type="max"/>
        <color rgb="FFF8696B"/>
        <color rgb="FFFFEB84"/>
        <color rgb="FF63BE7B"/>
      </colorScale>
    </cfRule>
  </conditionalFormatting>
  <conditionalFormatting sqref="Z6:Z32 AC7:AC28">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7"/>
  <sheetViews>
    <sheetView zoomScale="70" zoomScaleNormal="70" workbookViewId="0">
      <pane xSplit="1" ySplit="5" topLeftCell="B6" activePane="bottomRight" state="frozen"/>
      <selection activeCell="P19" sqref="P18:P19"/>
      <selection pane="topRight" activeCell="P19" sqref="P18:P19"/>
      <selection pane="bottomLeft" activeCell="P19" sqref="P18:P19"/>
      <selection pane="bottomRight" activeCell="H21" sqref="H21:H27"/>
    </sheetView>
  </sheetViews>
  <sheetFormatPr defaultColWidth="8.85546875" defaultRowHeight="18.75" x14ac:dyDescent="0.3"/>
  <cols>
    <col min="1" max="1" width="28.7109375" style="1" customWidth="1"/>
    <col min="2" max="2" width="14.5703125" style="1" customWidth="1"/>
    <col min="3" max="3" width="9" style="7" bestFit="1" customWidth="1"/>
    <col min="4" max="4" width="13" style="7" customWidth="1"/>
    <col min="5" max="5" width="10.28515625" style="333" customWidth="1"/>
    <col min="6" max="6" width="13.5703125" style="7" customWidth="1"/>
    <col min="7" max="7" width="9.28515625" style="10" customWidth="1"/>
    <col min="8" max="8" width="17.140625" style="10" customWidth="1"/>
    <col min="9" max="9" width="31.7109375" style="334" customWidth="1"/>
    <col min="10" max="10" width="31.7109375" style="335" customWidth="1"/>
    <col min="11" max="15" width="8.85546875" style="1"/>
    <col min="16" max="17" width="9.140625" customWidth="1"/>
    <col min="18" max="16384" width="8.85546875" style="1"/>
  </cols>
  <sheetData>
    <row r="1" spans="1:17" ht="21" x14ac:dyDescent="0.35">
      <c r="A1" s="737" t="s">
        <v>290</v>
      </c>
      <c r="D1" s="1"/>
      <c r="E1" s="1"/>
      <c r="I1" s="293"/>
      <c r="J1" s="293"/>
    </row>
    <row r="2" spans="1:17" x14ac:dyDescent="0.3">
      <c r="A2" s="47"/>
      <c r="B2" s="294" t="s">
        <v>568</v>
      </c>
      <c r="C2" s="997"/>
      <c r="D2" s="3"/>
      <c r="E2" s="294"/>
      <c r="F2" s="295" t="s">
        <v>191</v>
      </c>
      <c r="G2" s="1"/>
      <c r="H2" s="1"/>
      <c r="I2" s="296"/>
      <c r="J2" s="296"/>
    </row>
    <row r="3" spans="1:17" ht="18" customHeight="1" x14ac:dyDescent="0.3">
      <c r="A3" s="257"/>
      <c r="B3" s="2" t="s">
        <v>192</v>
      </c>
      <c r="C3" s="4"/>
      <c r="D3" s="297"/>
      <c r="E3" s="298" t="s">
        <v>193</v>
      </c>
      <c r="F3" s="298" t="s">
        <v>164</v>
      </c>
      <c r="G3" s="299" t="s">
        <v>81</v>
      </c>
      <c r="H3" s="520"/>
      <c r="I3" s="300" t="s">
        <v>194</v>
      </c>
      <c r="J3" s="301"/>
    </row>
    <row r="4" spans="1:17" x14ac:dyDescent="0.3">
      <c r="A4" s="257"/>
      <c r="B4" s="2" t="s">
        <v>195</v>
      </c>
      <c r="C4" s="4"/>
      <c r="D4" s="734" t="s">
        <v>172</v>
      </c>
      <c r="E4" s="6" t="s">
        <v>156</v>
      </c>
      <c r="F4" s="298" t="s">
        <v>196</v>
      </c>
      <c r="G4" s="299" t="s">
        <v>156</v>
      </c>
      <c r="H4" s="520"/>
      <c r="I4" s="302"/>
      <c r="J4" s="303"/>
    </row>
    <row r="5" spans="1:17" ht="19.5" thickBot="1" x14ac:dyDescent="0.35">
      <c r="A5" s="304" t="s">
        <v>8</v>
      </c>
      <c r="B5" s="259" t="s">
        <v>197</v>
      </c>
      <c r="C5" s="305" t="s">
        <v>198</v>
      </c>
      <c r="D5" s="306">
        <f>MAX(D6:D76)</f>
        <v>10.264749817578426</v>
      </c>
      <c r="E5" s="307" t="s">
        <v>6</v>
      </c>
      <c r="F5" s="308" t="s">
        <v>199</v>
      </c>
      <c r="G5" s="309" t="s">
        <v>6</v>
      </c>
      <c r="H5" s="709"/>
      <c r="I5" s="310" t="s">
        <v>191</v>
      </c>
      <c r="J5" s="311" t="s">
        <v>200</v>
      </c>
    </row>
    <row r="6" spans="1:17" x14ac:dyDescent="0.3">
      <c r="A6" s="984" t="s">
        <v>300</v>
      </c>
      <c r="B6" s="67">
        <v>18397119</v>
      </c>
      <c r="C6" s="21">
        <f t="shared" ref="C6:C29" si="0">RANK(B6,B$6:B$76)</f>
        <v>1</v>
      </c>
      <c r="D6" s="312">
        <f t="shared" ref="D6:D37" si="1">LOG(1+1000*B6)</f>
        <v>10.264749817578426</v>
      </c>
      <c r="E6" s="313">
        <f t="shared" ref="E6:E37" si="2">MAX(0,5+D6-D$5)*1.4</f>
        <v>7</v>
      </c>
      <c r="F6" s="314">
        <v>3</v>
      </c>
      <c r="G6" s="315">
        <f t="shared" ref="G6:G37" si="3">SUM(E6:F6)</f>
        <v>10</v>
      </c>
      <c r="H6" s="710"/>
      <c r="I6" s="986" t="s">
        <v>203</v>
      </c>
      <c r="J6" s="316" t="s">
        <v>201</v>
      </c>
      <c r="Q6" s="546"/>
    </row>
    <row r="7" spans="1:17" x14ac:dyDescent="0.3">
      <c r="A7" s="250" t="s">
        <v>251</v>
      </c>
      <c r="B7" s="74">
        <v>2700516</v>
      </c>
      <c r="C7" s="27">
        <f t="shared" si="0"/>
        <v>2</v>
      </c>
      <c r="D7" s="317">
        <f t="shared" si="1"/>
        <v>9.4314467548908354</v>
      </c>
      <c r="E7" s="313">
        <f t="shared" si="2"/>
        <v>5.8333757122373724</v>
      </c>
      <c r="F7" s="318">
        <v>3</v>
      </c>
      <c r="G7" s="319">
        <f t="shared" si="3"/>
        <v>8.8333757122373733</v>
      </c>
      <c r="H7" s="711"/>
      <c r="I7" s="322" t="s">
        <v>203</v>
      </c>
      <c r="J7" s="323" t="s">
        <v>201</v>
      </c>
      <c r="Q7" s="546"/>
    </row>
    <row r="8" spans="1:17" x14ac:dyDescent="0.3">
      <c r="A8" s="250" t="s">
        <v>305</v>
      </c>
      <c r="B8" s="74">
        <v>1667044</v>
      </c>
      <c r="C8" s="27">
        <f t="shared" si="0"/>
        <v>3</v>
      </c>
      <c r="D8" s="317">
        <f t="shared" si="1"/>
        <v>9.2219470630189484</v>
      </c>
      <c r="E8" s="313">
        <f t="shared" si="2"/>
        <v>5.5400761436167301</v>
      </c>
      <c r="F8" s="318">
        <v>3</v>
      </c>
      <c r="G8" s="319">
        <f t="shared" si="3"/>
        <v>8.5400761436167301</v>
      </c>
      <c r="H8" s="711"/>
      <c r="I8" s="322" t="s">
        <v>203</v>
      </c>
      <c r="J8" s="323" t="s">
        <v>201</v>
      </c>
      <c r="Q8" s="546"/>
    </row>
    <row r="9" spans="1:17" x14ac:dyDescent="0.3">
      <c r="A9" s="250" t="s">
        <v>295</v>
      </c>
      <c r="B9" s="74">
        <v>461893</v>
      </c>
      <c r="C9" s="27">
        <f t="shared" si="0"/>
        <v>5</v>
      </c>
      <c r="D9" s="317">
        <f t="shared" si="1"/>
        <v>8.6645413814929029</v>
      </c>
      <c r="E9" s="313">
        <f t="shared" si="2"/>
        <v>4.7597081894802669</v>
      </c>
      <c r="F9" s="318">
        <v>3</v>
      </c>
      <c r="G9" s="319">
        <f t="shared" si="3"/>
        <v>7.7597081894802669</v>
      </c>
      <c r="H9" s="711"/>
      <c r="I9" s="322" t="s">
        <v>203</v>
      </c>
      <c r="J9" s="323" t="s">
        <v>201</v>
      </c>
      <c r="Q9" s="546"/>
    </row>
    <row r="10" spans="1:17" x14ac:dyDescent="0.3">
      <c r="A10" s="250" t="s">
        <v>16</v>
      </c>
      <c r="B10" s="74">
        <v>1627204</v>
      </c>
      <c r="C10" s="27">
        <f t="shared" si="0"/>
        <v>4</v>
      </c>
      <c r="D10" s="317">
        <f t="shared" si="1"/>
        <v>9.2114420034314755</v>
      </c>
      <c r="E10" s="313">
        <f t="shared" si="2"/>
        <v>5.5253690601942687</v>
      </c>
      <c r="F10" s="318">
        <v>2</v>
      </c>
      <c r="G10" s="319">
        <f t="shared" si="3"/>
        <v>7.5253690601942687</v>
      </c>
      <c r="H10" s="711"/>
      <c r="I10" s="322" t="s">
        <v>203</v>
      </c>
      <c r="J10" s="323" t="s">
        <v>201</v>
      </c>
      <c r="Q10" s="546"/>
    </row>
    <row r="11" spans="1:17" x14ac:dyDescent="0.3">
      <c r="A11" s="250" t="s">
        <v>48</v>
      </c>
      <c r="B11" s="74">
        <v>42727</v>
      </c>
      <c r="C11" s="27">
        <f t="shared" si="0"/>
        <v>14</v>
      </c>
      <c r="D11" s="317">
        <f t="shared" si="1"/>
        <v>7.6307024108406116</v>
      </c>
      <c r="E11" s="313">
        <f t="shared" si="2"/>
        <v>3.3123336305670605</v>
      </c>
      <c r="F11" s="318">
        <v>3</v>
      </c>
      <c r="G11" s="319">
        <f t="shared" si="3"/>
        <v>6.3123336305670605</v>
      </c>
      <c r="H11" s="711"/>
      <c r="I11" s="322" t="s">
        <v>203</v>
      </c>
      <c r="J11" s="323" t="s">
        <v>201</v>
      </c>
      <c r="Q11" s="546"/>
    </row>
    <row r="12" spans="1:17" x14ac:dyDescent="0.3">
      <c r="A12" s="250" t="s">
        <v>36</v>
      </c>
      <c r="B12" s="74">
        <v>208253</v>
      </c>
      <c r="C12" s="27">
        <f t="shared" si="0"/>
        <v>8</v>
      </c>
      <c r="D12" s="317">
        <f t="shared" si="1"/>
        <v>8.3185912684622565</v>
      </c>
      <c r="E12" s="313">
        <f t="shared" si="2"/>
        <v>4.2753780312373619</v>
      </c>
      <c r="F12" s="318">
        <v>2</v>
      </c>
      <c r="G12" s="319">
        <f t="shared" si="3"/>
        <v>6.2753780312373619</v>
      </c>
      <c r="H12" s="711"/>
      <c r="I12" s="322" t="s">
        <v>203</v>
      </c>
      <c r="J12" s="323" t="s">
        <v>201</v>
      </c>
      <c r="Q12" s="546"/>
    </row>
    <row r="13" spans="1:17" x14ac:dyDescent="0.3">
      <c r="A13" s="250" t="s">
        <v>14</v>
      </c>
      <c r="B13" s="74">
        <v>382154</v>
      </c>
      <c r="C13" s="27">
        <f t="shared" si="0"/>
        <v>6</v>
      </c>
      <c r="D13" s="317">
        <f t="shared" si="1"/>
        <v>8.5822384108348384</v>
      </c>
      <c r="E13" s="313">
        <f t="shared" si="2"/>
        <v>4.6444840305589761</v>
      </c>
      <c r="F13" s="318">
        <v>1.5</v>
      </c>
      <c r="G13" s="319">
        <f t="shared" si="3"/>
        <v>6.1444840305589761</v>
      </c>
      <c r="H13" s="711"/>
      <c r="I13" s="322" t="s">
        <v>203</v>
      </c>
      <c r="J13" s="323" t="s">
        <v>201</v>
      </c>
      <c r="Q13" s="546"/>
    </row>
    <row r="14" spans="1:17" x14ac:dyDescent="0.3">
      <c r="A14" s="250" t="s">
        <v>50</v>
      </c>
      <c r="B14" s="74">
        <v>339042</v>
      </c>
      <c r="C14" s="27">
        <f t="shared" si="0"/>
        <v>7</v>
      </c>
      <c r="D14" s="317">
        <f t="shared" si="1"/>
        <v>8.5302535025471524</v>
      </c>
      <c r="E14" s="313">
        <f t="shared" si="2"/>
        <v>4.5717051589562159</v>
      </c>
      <c r="F14" s="318">
        <v>1.5</v>
      </c>
      <c r="G14" s="319">
        <f t="shared" si="3"/>
        <v>6.0717051589562159</v>
      </c>
      <c r="H14" s="711"/>
      <c r="I14" s="322" t="s">
        <v>203</v>
      </c>
      <c r="J14" s="323" t="s">
        <v>201</v>
      </c>
      <c r="Q14" s="546"/>
    </row>
    <row r="15" spans="1:17" x14ac:dyDescent="0.3">
      <c r="A15" s="242" t="s">
        <v>30</v>
      </c>
      <c r="B15" s="74">
        <v>140555</v>
      </c>
      <c r="C15" s="27">
        <f t="shared" si="0"/>
        <v>10</v>
      </c>
      <c r="D15" s="317">
        <f t="shared" si="1"/>
        <v>8.1478463025799943</v>
      </c>
      <c r="E15" s="313">
        <f t="shared" si="2"/>
        <v>4.0363350790021952</v>
      </c>
      <c r="F15" s="318">
        <v>2</v>
      </c>
      <c r="G15" s="319">
        <f t="shared" si="3"/>
        <v>6.0363350790021952</v>
      </c>
      <c r="H15" s="711"/>
      <c r="I15" s="322" t="s">
        <v>203</v>
      </c>
      <c r="J15" s="321" t="s">
        <v>204</v>
      </c>
      <c r="Q15" s="546"/>
    </row>
    <row r="16" spans="1:17" x14ac:dyDescent="0.3">
      <c r="A16" s="242" t="s">
        <v>47</v>
      </c>
      <c r="B16" s="74">
        <v>124912</v>
      </c>
      <c r="C16" s="27">
        <f t="shared" si="0"/>
        <v>12</v>
      </c>
      <c r="D16" s="317">
        <f t="shared" si="1"/>
        <v>8.0966041654974159</v>
      </c>
      <c r="E16" s="313">
        <f t="shared" si="2"/>
        <v>3.9645960870865848</v>
      </c>
      <c r="F16" s="318">
        <v>2</v>
      </c>
      <c r="G16" s="319">
        <f t="shared" si="3"/>
        <v>5.9645960870865853</v>
      </c>
      <c r="H16" s="711"/>
      <c r="I16" s="322" t="s">
        <v>203</v>
      </c>
      <c r="J16" s="323" t="s">
        <v>201</v>
      </c>
      <c r="Q16" s="546"/>
    </row>
    <row r="17" spans="1:17" x14ac:dyDescent="0.3">
      <c r="A17" s="242" t="s">
        <v>63</v>
      </c>
      <c r="B17" s="74">
        <v>42135.983667562359</v>
      </c>
      <c r="C17" s="27">
        <f t="shared" si="0"/>
        <v>15</v>
      </c>
      <c r="D17" s="317">
        <f t="shared" si="1"/>
        <v>7.6246531473184227</v>
      </c>
      <c r="E17" s="313">
        <f t="shared" si="2"/>
        <v>3.3038646616359948</v>
      </c>
      <c r="F17" s="318">
        <v>2.5</v>
      </c>
      <c r="G17" s="319">
        <f t="shared" si="3"/>
        <v>5.8038646616359948</v>
      </c>
      <c r="H17" s="711"/>
      <c r="I17" s="322" t="s">
        <v>203</v>
      </c>
      <c r="J17" s="321" t="s">
        <v>204</v>
      </c>
      <c r="Q17" s="546"/>
    </row>
    <row r="18" spans="1:17" x14ac:dyDescent="0.3">
      <c r="A18" s="242" t="s">
        <v>71</v>
      </c>
      <c r="B18" s="74">
        <v>15389</v>
      </c>
      <c r="C18" s="27">
        <f t="shared" si="0"/>
        <v>18</v>
      </c>
      <c r="D18" s="317">
        <f t="shared" si="1"/>
        <v>7.1872104278711504</v>
      </c>
      <c r="E18" s="313">
        <f t="shared" si="2"/>
        <v>2.6914448544098133</v>
      </c>
      <c r="F18" s="318">
        <v>2</v>
      </c>
      <c r="G18" s="319">
        <f t="shared" si="3"/>
        <v>4.6914448544098128</v>
      </c>
      <c r="H18" s="711"/>
      <c r="I18" s="322" t="s">
        <v>203</v>
      </c>
      <c r="J18" s="321" t="s">
        <v>204</v>
      </c>
      <c r="Q18" s="546"/>
    </row>
    <row r="19" spans="1:17" x14ac:dyDescent="0.3">
      <c r="A19" s="252" t="s">
        <v>21</v>
      </c>
      <c r="B19" s="74">
        <v>10701</v>
      </c>
      <c r="C19" s="27">
        <f t="shared" si="0"/>
        <v>19</v>
      </c>
      <c r="D19" s="317">
        <f t="shared" si="1"/>
        <v>7.0294244046424907</v>
      </c>
      <c r="E19" s="313">
        <f t="shared" si="2"/>
        <v>2.4705444218896897</v>
      </c>
      <c r="F19" s="318">
        <v>2</v>
      </c>
      <c r="G19" s="319">
        <f t="shared" si="3"/>
        <v>4.4705444218896897</v>
      </c>
      <c r="H19" s="711"/>
      <c r="I19" s="322" t="s">
        <v>203</v>
      </c>
      <c r="J19" s="321" t="s">
        <v>204</v>
      </c>
      <c r="Q19" s="546"/>
    </row>
    <row r="20" spans="1:17" x14ac:dyDescent="0.3">
      <c r="A20" s="242" t="s">
        <v>42</v>
      </c>
      <c r="B20" s="74">
        <v>8406</v>
      </c>
      <c r="C20" s="27">
        <f t="shared" si="0"/>
        <v>20</v>
      </c>
      <c r="D20" s="317">
        <f t="shared" si="1"/>
        <v>6.9245894373342356</v>
      </c>
      <c r="E20" s="313">
        <f t="shared" si="2"/>
        <v>2.3237754676581326</v>
      </c>
      <c r="F20" s="318">
        <v>2</v>
      </c>
      <c r="G20" s="319">
        <f t="shared" si="3"/>
        <v>4.3237754676581321</v>
      </c>
      <c r="H20" s="711"/>
      <c r="I20" s="322" t="s">
        <v>203</v>
      </c>
      <c r="J20" s="323" t="s">
        <v>201</v>
      </c>
      <c r="Q20" s="546"/>
    </row>
    <row r="21" spans="1:17" x14ac:dyDescent="0.3">
      <c r="A21" s="250" t="s">
        <v>293</v>
      </c>
      <c r="B21" s="74">
        <v>189486</v>
      </c>
      <c r="C21" s="27">
        <f t="shared" si="0"/>
        <v>9</v>
      </c>
      <c r="D21" s="317">
        <f t="shared" si="1"/>
        <v>8.2775771303303358</v>
      </c>
      <c r="E21" s="313">
        <f t="shared" si="2"/>
        <v>4.217958237852673</v>
      </c>
      <c r="F21" s="318">
        <v>0</v>
      </c>
      <c r="G21" s="319">
        <f t="shared" si="3"/>
        <v>4.217958237852673</v>
      </c>
      <c r="H21" s="711"/>
      <c r="I21" s="320"/>
      <c r="J21" s="323" t="s">
        <v>201</v>
      </c>
      <c r="Q21" s="546"/>
    </row>
    <row r="22" spans="1:17" x14ac:dyDescent="0.3">
      <c r="A22" s="242" t="s">
        <v>55</v>
      </c>
      <c r="B22" s="74">
        <v>134903</v>
      </c>
      <c r="C22" s="27">
        <f t="shared" si="0"/>
        <v>11</v>
      </c>
      <c r="D22" s="317">
        <f t="shared" si="1"/>
        <v>8.1300216109264891</v>
      </c>
      <c r="E22" s="313">
        <f t="shared" si="2"/>
        <v>4.011380510687288</v>
      </c>
      <c r="F22" s="318">
        <v>0</v>
      </c>
      <c r="G22" s="319">
        <f t="shared" si="3"/>
        <v>4.011380510687288</v>
      </c>
      <c r="H22" s="711"/>
      <c r="I22" s="320"/>
      <c r="J22" s="323" t="s">
        <v>201</v>
      </c>
      <c r="Q22" s="546"/>
    </row>
    <row r="23" spans="1:17" x14ac:dyDescent="0.3">
      <c r="A23" s="250" t="s">
        <v>13</v>
      </c>
      <c r="B23" s="74">
        <v>291</v>
      </c>
      <c r="C23" s="27">
        <f t="shared" si="0"/>
        <v>33</v>
      </c>
      <c r="D23" s="317">
        <f t="shared" si="1"/>
        <v>5.4638944814042434</v>
      </c>
      <c r="E23" s="313">
        <f t="shared" si="2"/>
        <v>0.27880252935614247</v>
      </c>
      <c r="F23" s="318">
        <v>3.5</v>
      </c>
      <c r="G23" s="319">
        <f t="shared" si="3"/>
        <v>3.7788025293561427</v>
      </c>
      <c r="H23" s="711"/>
      <c r="I23" s="322" t="s">
        <v>203</v>
      </c>
      <c r="J23" s="323" t="s">
        <v>201</v>
      </c>
      <c r="Q23" s="546"/>
    </row>
    <row r="24" spans="1:17" x14ac:dyDescent="0.3">
      <c r="A24" s="242" t="s">
        <v>58</v>
      </c>
      <c r="B24" s="74">
        <v>67392</v>
      </c>
      <c r="C24" s="27">
        <f t="shared" si="0"/>
        <v>13</v>
      </c>
      <c r="D24" s="317">
        <f t="shared" si="1"/>
        <v>7.8286083516136769</v>
      </c>
      <c r="E24" s="313">
        <f t="shared" si="2"/>
        <v>3.5894019476493515</v>
      </c>
      <c r="F24" s="318">
        <v>0</v>
      </c>
      <c r="G24" s="319">
        <f t="shared" si="3"/>
        <v>3.5894019476493515</v>
      </c>
      <c r="H24" s="711"/>
      <c r="I24" s="320"/>
      <c r="J24" s="321" t="s">
        <v>204</v>
      </c>
      <c r="Q24" s="546"/>
    </row>
    <row r="25" spans="1:17" x14ac:dyDescent="0.3">
      <c r="A25" s="250" t="s">
        <v>26</v>
      </c>
      <c r="B25" s="74">
        <v>2386</v>
      </c>
      <c r="C25" s="27">
        <f t="shared" si="0"/>
        <v>23</v>
      </c>
      <c r="D25" s="317">
        <f t="shared" si="1"/>
        <v>6.37767062135209</v>
      </c>
      <c r="E25" s="313">
        <f t="shared" si="2"/>
        <v>1.5580891252831288</v>
      </c>
      <c r="F25" s="318">
        <v>2</v>
      </c>
      <c r="G25" s="319">
        <f t="shared" si="3"/>
        <v>3.5580891252831286</v>
      </c>
      <c r="H25" s="711"/>
      <c r="I25" s="322" t="s">
        <v>203</v>
      </c>
      <c r="J25" s="323" t="s">
        <v>201</v>
      </c>
      <c r="Q25" s="546"/>
    </row>
    <row r="26" spans="1:17" x14ac:dyDescent="0.3">
      <c r="A26" s="250" t="s">
        <v>25</v>
      </c>
      <c r="B26" s="74">
        <v>27897</v>
      </c>
      <c r="C26" s="27">
        <f t="shared" si="0"/>
        <v>16</v>
      </c>
      <c r="D26" s="317">
        <f t="shared" si="1"/>
        <v>7.4455575179991511</v>
      </c>
      <c r="E26" s="313">
        <f t="shared" si="2"/>
        <v>3.0531307805890155</v>
      </c>
      <c r="F26" s="318">
        <v>0</v>
      </c>
      <c r="G26" s="319">
        <f t="shared" si="3"/>
        <v>3.0531307805890155</v>
      </c>
      <c r="H26" s="711"/>
      <c r="I26" s="320"/>
      <c r="J26" s="323" t="s">
        <v>201</v>
      </c>
      <c r="Q26" s="546"/>
    </row>
    <row r="27" spans="1:17" x14ac:dyDescent="0.3">
      <c r="A27" s="242" t="s">
        <v>60</v>
      </c>
      <c r="B27" s="74">
        <v>24369</v>
      </c>
      <c r="C27" s="27">
        <f t="shared" si="0"/>
        <v>17</v>
      </c>
      <c r="D27" s="317">
        <f t="shared" si="1"/>
        <v>7.386837725775603</v>
      </c>
      <c r="E27" s="313">
        <f t="shared" si="2"/>
        <v>2.9709230714760473</v>
      </c>
      <c r="F27" s="318">
        <v>0</v>
      </c>
      <c r="G27" s="319">
        <f t="shared" si="3"/>
        <v>2.9709230714760473</v>
      </c>
      <c r="H27" s="711"/>
      <c r="I27" s="320"/>
      <c r="J27" s="321"/>
      <c r="Q27" s="546"/>
    </row>
    <row r="28" spans="1:17" x14ac:dyDescent="0.3">
      <c r="A28" s="250" t="s">
        <v>52</v>
      </c>
      <c r="B28" s="74">
        <v>4151</v>
      </c>
      <c r="C28" s="27">
        <f t="shared" si="0"/>
        <v>22</v>
      </c>
      <c r="D28" s="317">
        <f t="shared" si="1"/>
        <v>6.6181528380025689</v>
      </c>
      <c r="E28" s="313">
        <f t="shared" si="2"/>
        <v>1.8947642285937993</v>
      </c>
      <c r="F28" s="318">
        <v>1</v>
      </c>
      <c r="G28" s="319">
        <f t="shared" si="3"/>
        <v>2.8947642285937993</v>
      </c>
      <c r="H28" s="711"/>
      <c r="I28" s="322" t="s">
        <v>203</v>
      </c>
      <c r="J28" s="323" t="s">
        <v>201</v>
      </c>
      <c r="Q28" s="546"/>
    </row>
    <row r="29" spans="1:17" x14ac:dyDescent="0.3">
      <c r="A29" s="242" t="s">
        <v>49</v>
      </c>
      <c r="B29" s="74">
        <v>421</v>
      </c>
      <c r="C29" s="27">
        <f t="shared" si="0"/>
        <v>30</v>
      </c>
      <c r="D29" s="317">
        <f t="shared" si="1"/>
        <v>5.6242831274127854</v>
      </c>
      <c r="E29" s="313">
        <f t="shared" si="2"/>
        <v>0.50334663376810129</v>
      </c>
      <c r="F29" s="318">
        <v>2</v>
      </c>
      <c r="G29" s="319">
        <f t="shared" si="3"/>
        <v>2.5033466337681012</v>
      </c>
      <c r="H29" s="711"/>
      <c r="I29" s="322" t="s">
        <v>203</v>
      </c>
      <c r="J29" s="321" t="s">
        <v>204</v>
      </c>
      <c r="Q29" s="546"/>
    </row>
    <row r="30" spans="1:17" x14ac:dyDescent="0.3">
      <c r="A30" s="242" t="s">
        <v>18</v>
      </c>
      <c r="B30" s="74"/>
      <c r="C30" s="27"/>
      <c r="D30" s="317">
        <f t="shared" si="1"/>
        <v>0</v>
      </c>
      <c r="E30" s="313">
        <f t="shared" si="2"/>
        <v>0</v>
      </c>
      <c r="F30" s="318">
        <v>2.5</v>
      </c>
      <c r="G30" s="319">
        <f t="shared" si="3"/>
        <v>2.5</v>
      </c>
      <c r="H30" s="711"/>
      <c r="I30" s="322" t="s">
        <v>203</v>
      </c>
      <c r="J30" s="321" t="s">
        <v>204</v>
      </c>
    </row>
    <row r="31" spans="1:17" x14ac:dyDescent="0.3">
      <c r="A31" s="242" t="s">
        <v>22</v>
      </c>
      <c r="B31" s="74"/>
      <c r="C31" s="27"/>
      <c r="D31" s="317">
        <f t="shared" si="1"/>
        <v>0</v>
      </c>
      <c r="E31" s="313">
        <f t="shared" si="2"/>
        <v>0</v>
      </c>
      <c r="F31" s="318">
        <v>2.5</v>
      </c>
      <c r="G31" s="319">
        <f t="shared" si="3"/>
        <v>2.5</v>
      </c>
      <c r="H31" s="711"/>
      <c r="I31" s="322" t="s">
        <v>203</v>
      </c>
      <c r="J31" s="321" t="s">
        <v>204</v>
      </c>
    </row>
    <row r="32" spans="1:17" x14ac:dyDescent="0.3">
      <c r="A32" s="242" t="s">
        <v>35</v>
      </c>
      <c r="B32" s="74"/>
      <c r="C32" s="27"/>
      <c r="D32" s="317">
        <f t="shared" si="1"/>
        <v>0</v>
      </c>
      <c r="E32" s="313">
        <f t="shared" si="2"/>
        <v>0</v>
      </c>
      <c r="F32" s="318">
        <v>2.5</v>
      </c>
      <c r="G32" s="319">
        <f t="shared" si="3"/>
        <v>2.5</v>
      </c>
      <c r="H32" s="711"/>
      <c r="I32" s="322" t="s">
        <v>203</v>
      </c>
      <c r="J32" s="321" t="s">
        <v>204</v>
      </c>
    </row>
    <row r="33" spans="1:10" x14ac:dyDescent="0.3">
      <c r="A33" s="242" t="s">
        <v>20</v>
      </c>
      <c r="B33" s="74"/>
      <c r="C33" s="27"/>
      <c r="D33" s="317">
        <f t="shared" si="1"/>
        <v>0</v>
      </c>
      <c r="E33" s="313">
        <f t="shared" si="2"/>
        <v>0</v>
      </c>
      <c r="F33" s="318">
        <v>2.5</v>
      </c>
      <c r="G33" s="319">
        <f t="shared" si="3"/>
        <v>2.5</v>
      </c>
      <c r="H33" s="711"/>
      <c r="I33" s="322" t="s">
        <v>203</v>
      </c>
      <c r="J33" s="321" t="s">
        <v>204</v>
      </c>
    </row>
    <row r="34" spans="1:10" x14ac:dyDescent="0.3">
      <c r="A34" s="242" t="s">
        <v>24</v>
      </c>
      <c r="B34" s="74"/>
      <c r="C34" s="27"/>
      <c r="D34" s="317">
        <f t="shared" si="1"/>
        <v>0</v>
      </c>
      <c r="E34" s="313">
        <f t="shared" si="2"/>
        <v>0</v>
      </c>
      <c r="F34" s="318">
        <v>2</v>
      </c>
      <c r="G34" s="319">
        <f t="shared" si="3"/>
        <v>2</v>
      </c>
      <c r="H34" s="711"/>
      <c r="I34" s="322" t="s">
        <v>203</v>
      </c>
      <c r="J34" s="321" t="s">
        <v>204</v>
      </c>
    </row>
    <row r="35" spans="1:10" x14ac:dyDescent="0.3">
      <c r="A35" s="242" t="s">
        <v>29</v>
      </c>
      <c r="B35" s="74"/>
      <c r="C35" s="27"/>
      <c r="D35" s="317">
        <f t="shared" si="1"/>
        <v>0</v>
      </c>
      <c r="E35" s="313">
        <f t="shared" si="2"/>
        <v>0</v>
      </c>
      <c r="F35" s="318">
        <v>2</v>
      </c>
      <c r="G35" s="319">
        <f t="shared" si="3"/>
        <v>2</v>
      </c>
      <c r="H35" s="711"/>
      <c r="I35" s="322" t="s">
        <v>203</v>
      </c>
      <c r="J35" s="323" t="s">
        <v>201</v>
      </c>
    </row>
    <row r="36" spans="1:10" x14ac:dyDescent="0.3">
      <c r="A36" s="242" t="s">
        <v>27</v>
      </c>
      <c r="B36" s="74"/>
      <c r="C36" s="27"/>
      <c r="D36" s="317">
        <f t="shared" si="1"/>
        <v>0</v>
      </c>
      <c r="E36" s="313">
        <f t="shared" si="2"/>
        <v>0</v>
      </c>
      <c r="F36" s="318">
        <v>2</v>
      </c>
      <c r="G36" s="319">
        <f t="shared" si="3"/>
        <v>2</v>
      </c>
      <c r="H36" s="711"/>
      <c r="I36" s="322" t="s">
        <v>203</v>
      </c>
      <c r="J36" s="321" t="s">
        <v>204</v>
      </c>
    </row>
    <row r="37" spans="1:10" x14ac:dyDescent="0.3">
      <c r="A37" s="242" t="s">
        <v>23</v>
      </c>
      <c r="B37" s="74"/>
      <c r="C37" s="27"/>
      <c r="D37" s="317">
        <f t="shared" si="1"/>
        <v>0</v>
      </c>
      <c r="E37" s="313">
        <f t="shared" si="2"/>
        <v>0</v>
      </c>
      <c r="F37" s="318">
        <v>2</v>
      </c>
      <c r="G37" s="319">
        <f t="shared" si="3"/>
        <v>2</v>
      </c>
      <c r="H37" s="711"/>
      <c r="I37" s="322" t="s">
        <v>203</v>
      </c>
      <c r="J37" s="321" t="s">
        <v>204</v>
      </c>
    </row>
    <row r="38" spans="1:10" x14ac:dyDescent="0.3">
      <c r="A38" s="250" t="s">
        <v>57</v>
      </c>
      <c r="B38" s="74">
        <v>30</v>
      </c>
      <c r="C38" s="27">
        <f t="shared" ref="C38:C49" si="4">RANK(B38,B$6:B$76)</f>
        <v>36</v>
      </c>
      <c r="D38" s="317">
        <f t="shared" ref="D38:D69" si="5">LOG(1+1000*B38)</f>
        <v>4.4771357309611233</v>
      </c>
      <c r="E38" s="313">
        <f t="shared" ref="E38:E69" si="6">MAX(0,5+D38-D$5)*1.4</f>
        <v>0</v>
      </c>
      <c r="F38" s="318">
        <v>2</v>
      </c>
      <c r="G38" s="319">
        <f t="shared" ref="G38:G69" si="7">SUM(E38:F38)</f>
        <v>2</v>
      </c>
      <c r="H38" s="711"/>
      <c r="I38" s="322" t="s">
        <v>203</v>
      </c>
      <c r="J38" s="321" t="s">
        <v>204</v>
      </c>
    </row>
    <row r="39" spans="1:10" x14ac:dyDescent="0.3">
      <c r="A39" s="242" t="s">
        <v>69</v>
      </c>
      <c r="B39" s="74">
        <v>4817</v>
      </c>
      <c r="C39" s="27">
        <f t="shared" si="4"/>
        <v>21</v>
      </c>
      <c r="D39" s="317">
        <f t="shared" si="5"/>
        <v>6.6827767364731301</v>
      </c>
      <c r="E39" s="313">
        <f t="shared" si="6"/>
        <v>1.9852376864525849</v>
      </c>
      <c r="F39" s="318">
        <v>0</v>
      </c>
      <c r="G39" s="319">
        <f t="shared" si="7"/>
        <v>1.9852376864525849</v>
      </c>
      <c r="H39" s="711"/>
      <c r="I39" s="320"/>
      <c r="J39" s="321" t="s">
        <v>204</v>
      </c>
    </row>
    <row r="40" spans="1:10" x14ac:dyDescent="0.3">
      <c r="A40" s="242" t="s">
        <v>72</v>
      </c>
      <c r="B40" s="74">
        <v>1603</v>
      </c>
      <c r="C40" s="27">
        <f t="shared" si="4"/>
        <v>24</v>
      </c>
      <c r="D40" s="317">
        <f t="shared" si="5"/>
        <v>6.2049337932801247</v>
      </c>
      <c r="E40" s="313">
        <f t="shared" si="6"/>
        <v>1.3162575659823776</v>
      </c>
      <c r="F40" s="318">
        <v>0</v>
      </c>
      <c r="G40" s="319">
        <f t="shared" si="7"/>
        <v>1.3162575659823776</v>
      </c>
      <c r="H40" s="711"/>
      <c r="I40" s="320"/>
      <c r="J40" s="321" t="s">
        <v>204</v>
      </c>
    </row>
    <row r="41" spans="1:10" x14ac:dyDescent="0.3">
      <c r="A41" s="250" t="s">
        <v>292</v>
      </c>
      <c r="B41" s="74">
        <v>1522</v>
      </c>
      <c r="C41" s="27">
        <f t="shared" si="4"/>
        <v>25</v>
      </c>
      <c r="D41" s="317">
        <f t="shared" si="5"/>
        <v>6.1824149377790611</v>
      </c>
      <c r="E41" s="313">
        <f t="shared" si="6"/>
        <v>1.2847311682808886</v>
      </c>
      <c r="F41" s="318">
        <v>0</v>
      </c>
      <c r="G41" s="319">
        <f t="shared" si="7"/>
        <v>1.2847311682808886</v>
      </c>
      <c r="H41" s="711"/>
      <c r="I41" s="320"/>
      <c r="J41" s="323" t="s">
        <v>201</v>
      </c>
    </row>
    <row r="42" spans="1:10" x14ac:dyDescent="0.3">
      <c r="A42" s="250" t="s">
        <v>44</v>
      </c>
      <c r="B42" s="74">
        <v>1406</v>
      </c>
      <c r="C42" s="27">
        <f t="shared" si="4"/>
        <v>26</v>
      </c>
      <c r="D42" s="317">
        <f t="shared" si="5"/>
        <v>6.1479856295702398</v>
      </c>
      <c r="E42" s="313">
        <f t="shared" si="6"/>
        <v>1.2365301367885386</v>
      </c>
      <c r="F42" s="318">
        <v>0</v>
      </c>
      <c r="G42" s="319">
        <f t="shared" si="7"/>
        <v>1.2365301367885386</v>
      </c>
      <c r="H42" s="711"/>
      <c r="I42" s="320"/>
      <c r="J42" s="321" t="s">
        <v>204</v>
      </c>
    </row>
    <row r="43" spans="1:10" x14ac:dyDescent="0.3">
      <c r="A43" s="242" t="s">
        <v>56</v>
      </c>
      <c r="B43" s="74">
        <v>928</v>
      </c>
      <c r="C43" s="27">
        <f t="shared" si="4"/>
        <v>27</v>
      </c>
      <c r="D43" s="317">
        <f t="shared" si="5"/>
        <v>5.9675484442083535</v>
      </c>
      <c r="E43" s="313">
        <f t="shared" si="6"/>
        <v>0.98391807728189906</v>
      </c>
      <c r="F43" s="318">
        <v>0</v>
      </c>
      <c r="G43" s="319">
        <f t="shared" si="7"/>
        <v>0.98391807728189906</v>
      </c>
      <c r="H43" s="711"/>
      <c r="I43" s="320"/>
      <c r="J43" s="321" t="s">
        <v>204</v>
      </c>
    </row>
    <row r="44" spans="1:10" x14ac:dyDescent="0.3">
      <c r="A44" s="242" t="s">
        <v>65</v>
      </c>
      <c r="B44" s="74">
        <v>614</v>
      </c>
      <c r="C44" s="27">
        <f t="shared" si="4"/>
        <v>28</v>
      </c>
      <c r="D44" s="317">
        <f t="shared" si="5"/>
        <v>5.7881690784605944</v>
      </c>
      <c r="E44" s="313">
        <f t="shared" si="6"/>
        <v>0.73278696523503506</v>
      </c>
      <c r="F44" s="318">
        <v>0</v>
      </c>
      <c r="G44" s="319">
        <f t="shared" si="7"/>
        <v>0.73278696523503506</v>
      </c>
      <c r="H44" s="711"/>
      <c r="I44" s="320"/>
      <c r="J44" s="321" t="s">
        <v>202</v>
      </c>
    </row>
    <row r="45" spans="1:10" x14ac:dyDescent="0.3">
      <c r="A45" s="242" t="s">
        <v>38</v>
      </c>
      <c r="B45" s="74">
        <v>490</v>
      </c>
      <c r="C45" s="27">
        <f t="shared" si="4"/>
        <v>29</v>
      </c>
      <c r="D45" s="317">
        <f t="shared" si="5"/>
        <v>5.6901969663428789</v>
      </c>
      <c r="E45" s="313">
        <f t="shared" si="6"/>
        <v>0.59562600827023215</v>
      </c>
      <c r="F45" s="318">
        <v>0</v>
      </c>
      <c r="G45" s="319">
        <f t="shared" si="7"/>
        <v>0.59562600827023215</v>
      </c>
      <c r="H45" s="711"/>
      <c r="I45" s="320"/>
      <c r="J45" s="321" t="s">
        <v>204</v>
      </c>
    </row>
    <row r="46" spans="1:10" x14ac:dyDescent="0.3">
      <c r="A46" s="242" t="s">
        <v>67</v>
      </c>
      <c r="B46" s="74">
        <v>417</v>
      </c>
      <c r="C46" s="27">
        <f t="shared" si="4"/>
        <v>31</v>
      </c>
      <c r="D46" s="317">
        <f t="shared" si="5"/>
        <v>5.6201370964460864</v>
      </c>
      <c r="E46" s="313">
        <f t="shared" si="6"/>
        <v>0.49754219041472392</v>
      </c>
      <c r="F46" s="318">
        <v>0</v>
      </c>
      <c r="G46" s="319">
        <f t="shared" si="7"/>
        <v>0.49754219041472392</v>
      </c>
      <c r="H46" s="711"/>
      <c r="I46" s="320"/>
      <c r="J46" s="321" t="s">
        <v>204</v>
      </c>
    </row>
    <row r="47" spans="1:10" x14ac:dyDescent="0.3">
      <c r="A47" s="242" t="s">
        <v>59</v>
      </c>
      <c r="B47" s="74">
        <v>321</v>
      </c>
      <c r="C47" s="27">
        <f t="shared" si="4"/>
        <v>32</v>
      </c>
      <c r="D47" s="317">
        <f t="shared" si="5"/>
        <v>5.5065063853450757</v>
      </c>
      <c r="E47" s="313">
        <f t="shared" si="6"/>
        <v>0.33845919487331028</v>
      </c>
      <c r="F47" s="318">
        <v>0</v>
      </c>
      <c r="G47" s="319">
        <f t="shared" si="7"/>
        <v>0.33845919487331028</v>
      </c>
      <c r="H47" s="711"/>
      <c r="I47" s="320"/>
      <c r="J47" s="321" t="s">
        <v>204</v>
      </c>
    </row>
    <row r="48" spans="1:10" x14ac:dyDescent="0.3">
      <c r="A48" s="242" t="s">
        <v>61</v>
      </c>
      <c r="B48" s="74">
        <v>105</v>
      </c>
      <c r="C48" s="27">
        <f t="shared" si="4"/>
        <v>35</v>
      </c>
      <c r="D48" s="317">
        <f t="shared" si="5"/>
        <v>5.0211934351881649</v>
      </c>
      <c r="E48" s="313">
        <f t="shared" si="6"/>
        <v>0</v>
      </c>
      <c r="F48" s="318">
        <v>0</v>
      </c>
      <c r="G48" s="319">
        <f t="shared" si="7"/>
        <v>0</v>
      </c>
      <c r="H48" s="711"/>
      <c r="I48" s="320"/>
      <c r="J48" s="321" t="s">
        <v>202</v>
      </c>
    </row>
    <row r="49" spans="1:10" x14ac:dyDescent="0.3">
      <c r="A49" s="242" t="s">
        <v>53</v>
      </c>
      <c r="B49" s="74">
        <v>6</v>
      </c>
      <c r="C49" s="27">
        <f t="shared" si="4"/>
        <v>38</v>
      </c>
      <c r="D49" s="317">
        <f t="shared" si="5"/>
        <v>3.7782236267660965</v>
      </c>
      <c r="E49" s="313">
        <f t="shared" si="6"/>
        <v>0</v>
      </c>
      <c r="F49" s="318">
        <v>0</v>
      </c>
      <c r="G49" s="319">
        <f t="shared" si="7"/>
        <v>0</v>
      </c>
      <c r="H49" s="711"/>
      <c r="I49" s="320"/>
      <c r="J49" s="321"/>
    </row>
    <row r="50" spans="1:10" x14ac:dyDescent="0.3">
      <c r="A50" s="242" t="s">
        <v>32</v>
      </c>
      <c r="B50" s="74"/>
      <c r="C50" s="27"/>
      <c r="D50" s="317">
        <f t="shared" si="5"/>
        <v>0</v>
      </c>
      <c r="E50" s="313">
        <f t="shared" si="6"/>
        <v>0</v>
      </c>
      <c r="F50" s="318">
        <v>0</v>
      </c>
      <c r="G50" s="319">
        <f t="shared" si="7"/>
        <v>0</v>
      </c>
      <c r="H50" s="711"/>
      <c r="I50" s="320"/>
      <c r="J50" s="321"/>
    </row>
    <row r="51" spans="1:10" x14ac:dyDescent="0.3">
      <c r="A51" s="242" t="s">
        <v>33</v>
      </c>
      <c r="B51" s="74">
        <v>175</v>
      </c>
      <c r="C51" s="27">
        <f>RANK(B51,B$6:B$76)</f>
        <v>34</v>
      </c>
      <c r="D51" s="317">
        <f t="shared" si="5"/>
        <v>5.2430405303619576</v>
      </c>
      <c r="E51" s="313">
        <f t="shared" si="6"/>
        <v>0</v>
      </c>
      <c r="F51" s="318">
        <v>0</v>
      </c>
      <c r="G51" s="319">
        <f t="shared" si="7"/>
        <v>0</v>
      </c>
      <c r="H51" s="711"/>
      <c r="I51" s="320"/>
      <c r="J51" s="321"/>
    </row>
    <row r="52" spans="1:10" x14ac:dyDescent="0.3">
      <c r="A52" s="250" t="s">
        <v>306</v>
      </c>
      <c r="B52" s="74"/>
      <c r="C52" s="27"/>
      <c r="D52" s="317">
        <f t="shared" si="5"/>
        <v>0</v>
      </c>
      <c r="E52" s="313">
        <f t="shared" si="6"/>
        <v>0</v>
      </c>
      <c r="F52" s="318">
        <v>0</v>
      </c>
      <c r="G52" s="319">
        <f t="shared" si="7"/>
        <v>0</v>
      </c>
      <c r="H52" s="711"/>
      <c r="I52" s="320"/>
      <c r="J52" s="321"/>
    </row>
    <row r="53" spans="1:10" x14ac:dyDescent="0.3">
      <c r="A53" s="242" t="s">
        <v>66</v>
      </c>
      <c r="B53" s="74">
        <v>3</v>
      </c>
      <c r="C53" s="27">
        <f>RANK(B53,B$6:B$76)</f>
        <v>39</v>
      </c>
      <c r="D53" s="317">
        <f t="shared" si="5"/>
        <v>3.4772659954248528</v>
      </c>
      <c r="E53" s="313">
        <f t="shared" si="6"/>
        <v>0</v>
      </c>
      <c r="F53" s="318">
        <v>0</v>
      </c>
      <c r="G53" s="319">
        <f t="shared" si="7"/>
        <v>0</v>
      </c>
      <c r="H53" s="711"/>
      <c r="I53" s="320"/>
      <c r="J53" s="321"/>
    </row>
    <row r="54" spans="1:10" x14ac:dyDescent="0.3">
      <c r="A54" s="242" t="s">
        <v>64</v>
      </c>
      <c r="B54" s="74"/>
      <c r="C54" s="27"/>
      <c r="D54" s="317">
        <f t="shared" si="5"/>
        <v>0</v>
      </c>
      <c r="E54" s="313">
        <f t="shared" si="6"/>
        <v>0</v>
      </c>
      <c r="F54" s="318">
        <v>0</v>
      </c>
      <c r="G54" s="319">
        <f t="shared" si="7"/>
        <v>0</v>
      </c>
      <c r="H54" s="711"/>
      <c r="I54" s="320"/>
      <c r="J54" s="321"/>
    </row>
    <row r="55" spans="1:10" x14ac:dyDescent="0.3">
      <c r="A55" s="250" t="s">
        <v>296</v>
      </c>
      <c r="B55" s="74"/>
      <c r="C55" s="27"/>
      <c r="D55" s="317">
        <f t="shared" si="5"/>
        <v>0</v>
      </c>
      <c r="E55" s="313">
        <f t="shared" si="6"/>
        <v>0</v>
      </c>
      <c r="F55" s="318">
        <v>0</v>
      </c>
      <c r="G55" s="319">
        <f t="shared" si="7"/>
        <v>0</v>
      </c>
      <c r="H55" s="711"/>
      <c r="I55" s="320"/>
      <c r="J55" s="321"/>
    </row>
    <row r="56" spans="1:10" x14ac:dyDescent="0.3">
      <c r="A56" s="250" t="s">
        <v>319</v>
      </c>
      <c r="B56" s="74"/>
      <c r="C56" s="27"/>
      <c r="D56" s="317">
        <f t="shared" si="5"/>
        <v>0</v>
      </c>
      <c r="E56" s="313">
        <f t="shared" si="6"/>
        <v>0</v>
      </c>
      <c r="F56" s="318">
        <v>0</v>
      </c>
      <c r="G56" s="319">
        <f t="shared" si="7"/>
        <v>0</v>
      </c>
      <c r="H56" s="711"/>
      <c r="I56" s="320"/>
      <c r="J56" s="321" t="s">
        <v>204</v>
      </c>
    </row>
    <row r="57" spans="1:10" x14ac:dyDescent="0.3">
      <c r="A57" s="250" t="s">
        <v>304</v>
      </c>
      <c r="B57" s="74"/>
      <c r="C57" s="27"/>
      <c r="D57" s="317">
        <f t="shared" si="5"/>
        <v>0</v>
      </c>
      <c r="E57" s="313">
        <f t="shared" si="6"/>
        <v>0</v>
      </c>
      <c r="F57" s="318">
        <v>0</v>
      </c>
      <c r="G57" s="319">
        <f t="shared" si="7"/>
        <v>0</v>
      </c>
      <c r="H57" s="711"/>
      <c r="I57" s="320"/>
      <c r="J57" s="321"/>
    </row>
    <row r="58" spans="1:10" x14ac:dyDescent="0.3">
      <c r="A58" s="242" t="s">
        <v>68</v>
      </c>
      <c r="B58" s="74"/>
      <c r="C58" s="27"/>
      <c r="D58" s="317">
        <f t="shared" si="5"/>
        <v>0</v>
      </c>
      <c r="E58" s="313">
        <f t="shared" si="6"/>
        <v>0</v>
      </c>
      <c r="F58" s="318">
        <v>0</v>
      </c>
      <c r="G58" s="319">
        <f t="shared" si="7"/>
        <v>0</v>
      </c>
      <c r="H58" s="711"/>
      <c r="I58" s="320"/>
      <c r="J58" s="321"/>
    </row>
    <row r="59" spans="1:10" x14ac:dyDescent="0.3">
      <c r="A59" s="242" t="s">
        <v>45</v>
      </c>
      <c r="B59" s="74"/>
      <c r="C59" s="27"/>
      <c r="D59" s="317">
        <f t="shared" si="5"/>
        <v>0</v>
      </c>
      <c r="E59" s="313">
        <f t="shared" si="6"/>
        <v>0</v>
      </c>
      <c r="F59" s="318">
        <v>0</v>
      </c>
      <c r="G59" s="319">
        <f t="shared" si="7"/>
        <v>0</v>
      </c>
      <c r="H59" s="711"/>
      <c r="I59" s="320"/>
      <c r="J59" s="321"/>
    </row>
    <row r="60" spans="1:10" x14ac:dyDescent="0.3">
      <c r="A60" s="242" t="s">
        <v>70</v>
      </c>
      <c r="B60" s="74"/>
      <c r="C60" s="27"/>
      <c r="D60" s="317">
        <f t="shared" si="5"/>
        <v>0</v>
      </c>
      <c r="E60" s="313">
        <f t="shared" si="6"/>
        <v>0</v>
      </c>
      <c r="F60" s="318">
        <v>0</v>
      </c>
      <c r="G60" s="319">
        <f t="shared" si="7"/>
        <v>0</v>
      </c>
      <c r="H60" s="711"/>
      <c r="I60" s="320"/>
      <c r="J60" s="321"/>
    </row>
    <row r="61" spans="1:10" x14ac:dyDescent="0.3">
      <c r="A61" s="242" t="s">
        <v>19</v>
      </c>
      <c r="B61" s="74"/>
      <c r="C61" s="27"/>
      <c r="D61" s="317">
        <f t="shared" si="5"/>
        <v>0</v>
      </c>
      <c r="E61" s="313">
        <f t="shared" si="6"/>
        <v>0</v>
      </c>
      <c r="F61" s="318">
        <v>0</v>
      </c>
      <c r="G61" s="319">
        <f t="shared" si="7"/>
        <v>0</v>
      </c>
      <c r="H61" s="711"/>
      <c r="I61" s="320"/>
      <c r="J61" s="321"/>
    </row>
    <row r="62" spans="1:10" x14ac:dyDescent="0.3">
      <c r="A62" s="242" t="s">
        <v>39</v>
      </c>
      <c r="B62" s="74"/>
      <c r="C62" s="27"/>
      <c r="D62" s="317">
        <f t="shared" si="5"/>
        <v>0</v>
      </c>
      <c r="E62" s="313">
        <f t="shared" si="6"/>
        <v>0</v>
      </c>
      <c r="F62" s="318">
        <v>0</v>
      </c>
      <c r="G62" s="319">
        <f t="shared" si="7"/>
        <v>0</v>
      </c>
      <c r="H62" s="711"/>
      <c r="I62" s="320"/>
      <c r="J62" s="321"/>
    </row>
    <row r="63" spans="1:10" x14ac:dyDescent="0.3">
      <c r="A63" s="242" t="s">
        <v>62</v>
      </c>
      <c r="B63" s="74"/>
      <c r="C63" s="27"/>
      <c r="D63" s="317">
        <f t="shared" si="5"/>
        <v>0</v>
      </c>
      <c r="E63" s="313">
        <f t="shared" si="6"/>
        <v>0</v>
      </c>
      <c r="F63" s="318">
        <v>0</v>
      </c>
      <c r="G63" s="319">
        <f t="shared" si="7"/>
        <v>0</v>
      </c>
      <c r="H63" s="711"/>
      <c r="I63" s="320"/>
      <c r="J63" s="321"/>
    </row>
    <row r="64" spans="1:10" x14ac:dyDescent="0.3">
      <c r="A64" s="242" t="s">
        <v>51</v>
      </c>
      <c r="B64" s="74"/>
      <c r="C64" s="27"/>
      <c r="D64" s="317">
        <f t="shared" si="5"/>
        <v>0</v>
      </c>
      <c r="E64" s="313">
        <f t="shared" si="6"/>
        <v>0</v>
      </c>
      <c r="F64" s="318">
        <v>0</v>
      </c>
      <c r="G64" s="319">
        <f t="shared" si="7"/>
        <v>0</v>
      </c>
      <c r="H64" s="711"/>
      <c r="I64" s="320"/>
      <c r="J64" s="321"/>
    </row>
    <row r="65" spans="1:10" x14ac:dyDescent="0.3">
      <c r="A65" s="242" t="s">
        <v>34</v>
      </c>
      <c r="B65" s="74"/>
      <c r="C65" s="27"/>
      <c r="D65" s="317">
        <f t="shared" si="5"/>
        <v>0</v>
      </c>
      <c r="E65" s="313">
        <f t="shared" si="6"/>
        <v>0</v>
      </c>
      <c r="F65" s="318">
        <v>0</v>
      </c>
      <c r="G65" s="319">
        <f t="shared" si="7"/>
        <v>0</v>
      </c>
      <c r="H65" s="711"/>
      <c r="I65" s="320"/>
      <c r="J65" s="321"/>
    </row>
    <row r="66" spans="1:10" x14ac:dyDescent="0.3">
      <c r="A66" s="242" t="s">
        <v>43</v>
      </c>
      <c r="B66" s="74"/>
      <c r="C66" s="27"/>
      <c r="D66" s="317">
        <f t="shared" si="5"/>
        <v>0</v>
      </c>
      <c r="E66" s="313">
        <f t="shared" si="6"/>
        <v>0</v>
      </c>
      <c r="F66" s="318">
        <v>0</v>
      </c>
      <c r="G66" s="319">
        <f t="shared" si="7"/>
        <v>0</v>
      </c>
      <c r="H66" s="711"/>
      <c r="I66" s="320"/>
      <c r="J66" s="321"/>
    </row>
    <row r="67" spans="1:10" x14ac:dyDescent="0.3">
      <c r="A67" s="242" t="s">
        <v>28</v>
      </c>
      <c r="B67" s="74"/>
      <c r="C67" s="27"/>
      <c r="D67" s="317">
        <f t="shared" si="5"/>
        <v>0</v>
      </c>
      <c r="E67" s="313">
        <f t="shared" si="6"/>
        <v>0</v>
      </c>
      <c r="F67" s="318">
        <v>0</v>
      </c>
      <c r="G67" s="319">
        <f t="shared" si="7"/>
        <v>0</v>
      </c>
      <c r="H67" s="711"/>
      <c r="I67" s="320"/>
      <c r="J67" s="321"/>
    </row>
    <row r="68" spans="1:10" x14ac:dyDescent="0.3">
      <c r="A68" s="242" t="s">
        <v>54</v>
      </c>
      <c r="B68" s="74"/>
      <c r="C68" s="27"/>
      <c r="D68" s="317">
        <f t="shared" si="5"/>
        <v>0</v>
      </c>
      <c r="E68" s="313">
        <f t="shared" si="6"/>
        <v>0</v>
      </c>
      <c r="F68" s="318">
        <v>0</v>
      </c>
      <c r="G68" s="319">
        <f t="shared" si="7"/>
        <v>0</v>
      </c>
      <c r="H68" s="711"/>
      <c r="I68" s="320"/>
      <c r="J68" s="321"/>
    </row>
    <row r="69" spans="1:10" x14ac:dyDescent="0.3">
      <c r="A69" s="250" t="s">
        <v>74</v>
      </c>
      <c r="B69" s="74">
        <v>17</v>
      </c>
      <c r="C69" s="27">
        <f>RANK(B69,B$6:B$76)</f>
        <v>37</v>
      </c>
      <c r="D69" s="317">
        <f t="shared" si="5"/>
        <v>4.2304744673611587</v>
      </c>
      <c r="E69" s="313">
        <f t="shared" si="6"/>
        <v>0</v>
      </c>
      <c r="F69" s="318">
        <v>0</v>
      </c>
      <c r="G69" s="319">
        <f t="shared" si="7"/>
        <v>0</v>
      </c>
      <c r="H69" s="711"/>
      <c r="I69" s="320"/>
      <c r="J69" s="321" t="s">
        <v>204</v>
      </c>
    </row>
    <row r="70" spans="1:10" x14ac:dyDescent="0.3">
      <c r="A70" s="242" t="s">
        <v>41</v>
      </c>
      <c r="B70" s="74"/>
      <c r="C70" s="27"/>
      <c r="D70" s="317">
        <f t="shared" ref="D70:D76" si="8">LOG(1+1000*B70)</f>
        <v>0</v>
      </c>
      <c r="E70" s="313">
        <f t="shared" ref="E70:E75" si="9">MAX(0,5+D70-D$5)*1.4</f>
        <v>0</v>
      </c>
      <c r="F70" s="318">
        <v>0</v>
      </c>
      <c r="G70" s="319">
        <f t="shared" ref="G70:G76" si="10">SUM(E70:F70)</f>
        <v>0</v>
      </c>
      <c r="H70" s="711"/>
      <c r="I70" s="320"/>
      <c r="J70" s="321"/>
    </row>
    <row r="71" spans="1:10" x14ac:dyDescent="0.3">
      <c r="A71" s="242" t="s">
        <v>40</v>
      </c>
      <c r="B71" s="74"/>
      <c r="C71" s="27"/>
      <c r="D71" s="317">
        <f t="shared" si="8"/>
        <v>0</v>
      </c>
      <c r="E71" s="313">
        <f t="shared" si="9"/>
        <v>0</v>
      </c>
      <c r="F71" s="318">
        <v>0</v>
      </c>
      <c r="G71" s="319">
        <f t="shared" si="10"/>
        <v>0</v>
      </c>
      <c r="H71" s="711"/>
      <c r="I71" s="320"/>
      <c r="J71" s="321"/>
    </row>
    <row r="72" spans="1:10" x14ac:dyDescent="0.3">
      <c r="A72" s="242" t="s">
        <v>31</v>
      </c>
      <c r="B72" s="74"/>
      <c r="C72" s="27"/>
      <c r="D72" s="317">
        <f t="shared" si="8"/>
        <v>0</v>
      </c>
      <c r="E72" s="313">
        <f t="shared" si="9"/>
        <v>0</v>
      </c>
      <c r="F72" s="318">
        <v>0</v>
      </c>
      <c r="G72" s="319">
        <f t="shared" si="10"/>
        <v>0</v>
      </c>
      <c r="H72" s="711"/>
      <c r="I72" s="320"/>
      <c r="J72" s="321"/>
    </row>
    <row r="73" spans="1:10" x14ac:dyDescent="0.3">
      <c r="A73" s="242" t="s">
        <v>73</v>
      </c>
      <c r="B73" s="74">
        <v>0</v>
      </c>
      <c r="C73" s="27">
        <f>RANK(B73,B$6:B$76)</f>
        <v>40</v>
      </c>
      <c r="D73" s="317">
        <f t="shared" si="8"/>
        <v>0</v>
      </c>
      <c r="E73" s="313">
        <f t="shared" si="9"/>
        <v>0</v>
      </c>
      <c r="F73" s="318">
        <v>0</v>
      </c>
      <c r="G73" s="319">
        <f t="shared" si="10"/>
        <v>0</v>
      </c>
      <c r="H73" s="711"/>
      <c r="I73" s="320"/>
      <c r="J73" s="321"/>
    </row>
    <row r="74" spans="1:10" x14ac:dyDescent="0.3">
      <c r="A74" s="242" t="s">
        <v>46</v>
      </c>
      <c r="B74" s="74"/>
      <c r="C74" s="27"/>
      <c r="D74" s="317">
        <f t="shared" si="8"/>
        <v>0</v>
      </c>
      <c r="E74" s="313">
        <f t="shared" si="9"/>
        <v>0</v>
      </c>
      <c r="F74" s="318">
        <v>0</v>
      </c>
      <c r="G74" s="319">
        <f t="shared" si="10"/>
        <v>0</v>
      </c>
      <c r="H74" s="711"/>
      <c r="I74" s="320"/>
      <c r="J74" s="321" t="s">
        <v>204</v>
      </c>
    </row>
    <row r="75" spans="1:10" x14ac:dyDescent="0.3">
      <c r="A75" s="242" t="s">
        <v>37</v>
      </c>
      <c r="B75" s="74"/>
      <c r="C75" s="27"/>
      <c r="D75" s="317">
        <f t="shared" si="8"/>
        <v>0</v>
      </c>
      <c r="E75" s="313">
        <f t="shared" si="9"/>
        <v>0</v>
      </c>
      <c r="F75" s="318">
        <v>0</v>
      </c>
      <c r="G75" s="319">
        <f t="shared" si="10"/>
        <v>0</v>
      </c>
      <c r="H75" s="711"/>
      <c r="I75" s="320"/>
      <c r="J75" s="321"/>
    </row>
    <row r="76" spans="1:10" ht="19.5" thickBot="1" x14ac:dyDescent="0.35">
      <c r="A76" s="985" t="s">
        <v>17</v>
      </c>
      <c r="B76" s="93"/>
      <c r="C76" s="35"/>
      <c r="D76" s="324">
        <f t="shared" si="8"/>
        <v>0</v>
      </c>
      <c r="E76" s="325">
        <f>MAX(0,5+D76-D$5)*2</f>
        <v>0</v>
      </c>
      <c r="F76" s="326">
        <v>0</v>
      </c>
      <c r="G76" s="327">
        <f t="shared" si="10"/>
        <v>0</v>
      </c>
      <c r="H76" s="712"/>
      <c r="I76" s="987"/>
      <c r="J76" s="988"/>
    </row>
    <row r="77" spans="1:10" s="328" customFormat="1" ht="19.899999999999999" customHeight="1" x14ac:dyDescent="0.3">
      <c r="C77" s="329"/>
      <c r="D77" s="329"/>
      <c r="E77" s="330"/>
      <c r="F77" s="329"/>
      <c r="G77" s="331"/>
      <c r="H77" s="331"/>
      <c r="I77" s="332"/>
      <c r="J77" s="332"/>
    </row>
    <row r="78" spans="1:10" s="328" customFormat="1" x14ac:dyDescent="0.3">
      <c r="C78" s="329"/>
      <c r="D78" s="329"/>
      <c r="E78" s="330"/>
      <c r="F78" s="329"/>
      <c r="G78" s="331"/>
      <c r="H78" s="331"/>
      <c r="I78" s="332"/>
      <c r="J78" s="332"/>
    </row>
    <row r="79" spans="1:10" s="328" customFormat="1" x14ac:dyDescent="0.3">
      <c r="C79" s="329"/>
      <c r="D79" s="329"/>
      <c r="E79" s="330"/>
      <c r="F79" s="329"/>
      <c r="G79" s="331"/>
      <c r="H79" s="331"/>
      <c r="I79" s="332"/>
      <c r="J79" s="332"/>
    </row>
    <row r="80" spans="1:10" s="328" customFormat="1" x14ac:dyDescent="0.3">
      <c r="C80" s="329"/>
      <c r="D80" s="329"/>
      <c r="E80" s="330"/>
      <c r="F80" s="329"/>
      <c r="G80" s="331"/>
      <c r="H80" s="331"/>
      <c r="I80" s="332"/>
      <c r="J80" s="332"/>
    </row>
    <row r="81" spans="3:10" s="328" customFormat="1" x14ac:dyDescent="0.3">
      <c r="C81" s="329"/>
      <c r="D81" s="329"/>
      <c r="E81" s="330"/>
      <c r="F81" s="329"/>
      <c r="G81" s="331"/>
      <c r="H81" s="331"/>
      <c r="I81" s="332"/>
      <c r="J81" s="332"/>
    </row>
    <row r="82" spans="3:10" s="328" customFormat="1" x14ac:dyDescent="0.3">
      <c r="C82" s="329"/>
      <c r="D82" s="329"/>
      <c r="E82" s="330"/>
      <c r="F82" s="329"/>
      <c r="G82" s="331"/>
      <c r="H82" s="331"/>
      <c r="I82" s="332"/>
      <c r="J82" s="332"/>
    </row>
    <row r="83" spans="3:10" s="328" customFormat="1" x14ac:dyDescent="0.3">
      <c r="C83" s="329"/>
      <c r="D83" s="329"/>
      <c r="E83" s="330"/>
      <c r="F83" s="329"/>
      <c r="G83" s="331"/>
      <c r="H83" s="331"/>
      <c r="I83" s="332"/>
      <c r="J83" s="332"/>
    </row>
    <row r="84" spans="3:10" s="328" customFormat="1" x14ac:dyDescent="0.3">
      <c r="C84" s="329"/>
      <c r="D84" s="329"/>
      <c r="E84" s="330"/>
      <c r="F84" s="329"/>
      <c r="G84" s="331"/>
      <c r="H84" s="331"/>
      <c r="I84" s="332"/>
      <c r="J84" s="332"/>
    </row>
    <row r="85" spans="3:10" s="328" customFormat="1" x14ac:dyDescent="0.3">
      <c r="C85" s="329"/>
      <c r="D85" s="329"/>
      <c r="E85" s="330"/>
      <c r="F85" s="329"/>
      <c r="G85" s="331"/>
      <c r="H85" s="331"/>
      <c r="I85" s="332"/>
      <c r="J85" s="332"/>
    </row>
    <row r="86" spans="3:10" s="328" customFormat="1" x14ac:dyDescent="0.3">
      <c r="C86" s="329"/>
      <c r="D86" s="329"/>
      <c r="E86" s="330"/>
      <c r="F86" s="329"/>
      <c r="G86" s="331"/>
      <c r="H86" s="331"/>
      <c r="I86" s="332"/>
      <c r="J86" s="332"/>
    </row>
    <row r="87" spans="3:10" s="328" customFormat="1" x14ac:dyDescent="0.3">
      <c r="C87" s="329"/>
      <c r="D87" s="329"/>
      <c r="E87" s="330"/>
      <c r="F87" s="329"/>
      <c r="G87" s="331"/>
      <c r="H87" s="331"/>
      <c r="I87" s="332"/>
      <c r="J87" s="332"/>
    </row>
    <row r="88" spans="3:10" s="328" customFormat="1" x14ac:dyDescent="0.3">
      <c r="C88" s="329"/>
      <c r="D88" s="329"/>
      <c r="E88" s="330"/>
      <c r="F88" s="329"/>
      <c r="G88" s="331"/>
      <c r="H88" s="331"/>
      <c r="I88" s="332"/>
      <c r="J88" s="332"/>
    </row>
    <row r="89" spans="3:10" s="328" customFormat="1" x14ac:dyDescent="0.3">
      <c r="C89" s="329"/>
      <c r="D89" s="329"/>
      <c r="E89" s="330"/>
      <c r="F89" s="329"/>
      <c r="G89" s="331"/>
      <c r="H89" s="331"/>
      <c r="I89" s="332"/>
      <c r="J89" s="332"/>
    </row>
    <row r="90" spans="3:10" s="328" customFormat="1" x14ac:dyDescent="0.3">
      <c r="C90" s="329"/>
      <c r="D90" s="329"/>
      <c r="E90" s="330"/>
      <c r="F90" s="329"/>
      <c r="G90" s="331"/>
      <c r="H90" s="331"/>
      <c r="I90" s="332"/>
      <c r="J90" s="332"/>
    </row>
    <row r="91" spans="3:10" s="328" customFormat="1" x14ac:dyDescent="0.3">
      <c r="C91" s="329"/>
      <c r="D91" s="329"/>
      <c r="E91" s="330"/>
      <c r="F91" s="329"/>
      <c r="G91" s="331"/>
      <c r="H91" s="331"/>
      <c r="I91" s="332"/>
      <c r="J91" s="332"/>
    </row>
    <row r="92" spans="3:10" s="328" customFormat="1" x14ac:dyDescent="0.3">
      <c r="C92" s="329"/>
      <c r="D92" s="329"/>
      <c r="E92" s="330"/>
      <c r="F92" s="329"/>
      <c r="G92" s="331"/>
      <c r="H92" s="331"/>
      <c r="I92" s="332"/>
      <c r="J92" s="332"/>
    </row>
    <row r="93" spans="3:10" s="328" customFormat="1" x14ac:dyDescent="0.3">
      <c r="C93" s="329"/>
      <c r="D93" s="329"/>
      <c r="E93" s="330"/>
      <c r="F93" s="329"/>
      <c r="G93" s="331"/>
      <c r="H93" s="331"/>
      <c r="I93" s="332"/>
      <c r="J93" s="332"/>
    </row>
    <row r="94" spans="3:10" s="328" customFormat="1" x14ac:dyDescent="0.3">
      <c r="C94" s="329"/>
      <c r="D94" s="329"/>
      <c r="E94" s="330"/>
      <c r="F94" s="329"/>
      <c r="G94" s="331"/>
      <c r="H94" s="331"/>
      <c r="I94" s="332"/>
      <c r="J94" s="332"/>
    </row>
    <row r="95" spans="3:10" s="328" customFormat="1" x14ac:dyDescent="0.3">
      <c r="C95" s="329"/>
      <c r="D95" s="329"/>
      <c r="E95" s="330"/>
      <c r="F95" s="329"/>
      <c r="G95" s="331"/>
      <c r="H95" s="331"/>
      <c r="I95" s="332"/>
      <c r="J95" s="332"/>
    </row>
    <row r="96" spans="3:10" s="328" customFormat="1" x14ac:dyDescent="0.3">
      <c r="C96" s="329"/>
      <c r="D96" s="329"/>
      <c r="E96" s="330"/>
      <c r="F96" s="329"/>
      <c r="G96" s="331"/>
      <c r="H96" s="331"/>
      <c r="I96" s="332"/>
      <c r="J96" s="332"/>
    </row>
    <row r="97" spans="3:10" s="328" customFormat="1" x14ac:dyDescent="0.3">
      <c r="C97" s="329"/>
      <c r="D97" s="329"/>
      <c r="E97" s="330"/>
      <c r="F97" s="329"/>
      <c r="G97" s="331"/>
      <c r="H97" s="331"/>
      <c r="I97" s="332"/>
      <c r="J97" s="332"/>
    </row>
    <row r="98" spans="3:10" s="328" customFormat="1" x14ac:dyDescent="0.3">
      <c r="C98" s="329"/>
      <c r="D98" s="329"/>
      <c r="E98" s="330"/>
      <c r="F98" s="329"/>
      <c r="G98" s="331"/>
      <c r="H98" s="331"/>
      <c r="I98" s="332"/>
      <c r="J98" s="332"/>
    </row>
    <row r="99" spans="3:10" s="328" customFormat="1" x14ac:dyDescent="0.3">
      <c r="C99" s="329"/>
      <c r="D99" s="329"/>
      <c r="E99" s="330"/>
      <c r="F99" s="329"/>
      <c r="G99" s="331"/>
      <c r="H99" s="331"/>
      <c r="I99" s="332"/>
      <c r="J99" s="332"/>
    </row>
    <row r="100" spans="3:10" s="328" customFormat="1" x14ac:dyDescent="0.3">
      <c r="C100" s="329"/>
      <c r="D100" s="329"/>
      <c r="E100" s="330"/>
      <c r="F100" s="329"/>
      <c r="G100" s="331"/>
      <c r="H100" s="331"/>
      <c r="I100" s="332"/>
      <c r="J100" s="332"/>
    </row>
    <row r="101" spans="3:10" s="328" customFormat="1" x14ac:dyDescent="0.3">
      <c r="C101" s="329"/>
      <c r="D101" s="329"/>
      <c r="E101" s="330"/>
      <c r="F101" s="329"/>
      <c r="G101" s="331"/>
      <c r="H101" s="331"/>
      <c r="I101" s="332"/>
      <c r="J101" s="332"/>
    </row>
    <row r="102" spans="3:10" s="328" customFormat="1" x14ac:dyDescent="0.3">
      <c r="C102" s="329"/>
      <c r="D102" s="329"/>
      <c r="E102" s="330"/>
      <c r="F102" s="329"/>
      <c r="G102" s="331"/>
      <c r="H102" s="331"/>
      <c r="I102" s="332"/>
      <c r="J102" s="332"/>
    </row>
    <row r="103" spans="3:10" s="328" customFormat="1" x14ac:dyDescent="0.3">
      <c r="C103" s="329"/>
      <c r="D103" s="329"/>
      <c r="E103" s="330"/>
      <c r="F103" s="329"/>
      <c r="G103" s="331"/>
      <c r="H103" s="331"/>
      <c r="I103" s="332"/>
      <c r="J103" s="332"/>
    </row>
    <row r="104" spans="3:10" s="328" customFormat="1" x14ac:dyDescent="0.3">
      <c r="C104" s="329"/>
      <c r="D104" s="329"/>
      <c r="E104" s="330"/>
      <c r="F104" s="329"/>
      <c r="G104" s="331"/>
      <c r="H104" s="331"/>
      <c r="I104" s="332"/>
      <c r="J104" s="332"/>
    </row>
    <row r="105" spans="3:10" s="328" customFormat="1" x14ac:dyDescent="0.3">
      <c r="C105" s="329"/>
      <c r="D105" s="329"/>
      <c r="E105" s="330"/>
      <c r="F105" s="329"/>
      <c r="G105" s="331"/>
      <c r="H105" s="331"/>
      <c r="I105" s="332"/>
      <c r="J105" s="332"/>
    </row>
    <row r="106" spans="3:10" s="328" customFormat="1" x14ac:dyDescent="0.3">
      <c r="C106" s="329"/>
      <c r="D106" s="329"/>
      <c r="E106" s="330"/>
      <c r="F106" s="329"/>
      <c r="G106" s="331"/>
      <c r="H106" s="331"/>
      <c r="I106" s="332"/>
      <c r="J106" s="332"/>
    </row>
    <row r="107" spans="3:10" s="328" customFormat="1" x14ac:dyDescent="0.3">
      <c r="C107" s="329"/>
      <c r="D107" s="329"/>
      <c r="E107" s="330"/>
      <c r="F107" s="329"/>
      <c r="G107" s="331"/>
      <c r="H107" s="331"/>
      <c r="I107" s="332"/>
      <c r="J107" s="332"/>
    </row>
    <row r="108" spans="3:10" s="328" customFormat="1" x14ac:dyDescent="0.3">
      <c r="C108" s="329"/>
      <c r="D108" s="329"/>
      <c r="E108" s="330"/>
      <c r="F108" s="329"/>
      <c r="G108" s="331"/>
      <c r="H108" s="331"/>
      <c r="I108" s="332"/>
      <c r="J108" s="332"/>
    </row>
    <row r="109" spans="3:10" s="328" customFormat="1" x14ac:dyDescent="0.3">
      <c r="C109" s="329"/>
      <c r="D109" s="329"/>
      <c r="E109" s="330"/>
      <c r="F109" s="329"/>
      <c r="G109" s="331"/>
      <c r="H109" s="331"/>
      <c r="I109" s="332"/>
      <c r="J109" s="332"/>
    </row>
    <row r="110" spans="3:10" s="328" customFormat="1" x14ac:dyDescent="0.3">
      <c r="C110" s="329"/>
      <c r="D110" s="329"/>
      <c r="E110" s="330"/>
      <c r="F110" s="329"/>
      <c r="G110" s="331"/>
      <c r="H110" s="331"/>
      <c r="I110" s="332"/>
      <c r="J110" s="332"/>
    </row>
    <row r="111" spans="3:10" s="328" customFormat="1" x14ac:dyDescent="0.3">
      <c r="C111" s="329"/>
      <c r="D111" s="329"/>
      <c r="E111" s="330"/>
      <c r="F111" s="329"/>
      <c r="G111" s="331"/>
      <c r="H111" s="331"/>
      <c r="I111" s="332"/>
      <c r="J111" s="332"/>
    </row>
    <row r="112" spans="3:10" s="328" customFormat="1" x14ac:dyDescent="0.3">
      <c r="C112" s="329"/>
      <c r="D112" s="329"/>
      <c r="E112" s="330"/>
      <c r="F112" s="329"/>
      <c r="G112" s="331"/>
      <c r="H112" s="331"/>
      <c r="I112" s="332"/>
      <c r="J112" s="332"/>
    </row>
    <row r="113" spans="3:10" s="328" customFormat="1" x14ac:dyDescent="0.3">
      <c r="C113" s="329"/>
      <c r="D113" s="329"/>
      <c r="E113" s="330"/>
      <c r="F113" s="329"/>
      <c r="G113" s="331"/>
      <c r="H113" s="331"/>
      <c r="I113" s="332"/>
      <c r="J113" s="332"/>
    </row>
    <row r="114" spans="3:10" s="328" customFormat="1" x14ac:dyDescent="0.3">
      <c r="C114" s="329"/>
      <c r="D114" s="329"/>
      <c r="E114" s="330"/>
      <c r="F114" s="329"/>
      <c r="G114" s="331"/>
      <c r="H114" s="331"/>
      <c r="I114" s="332"/>
      <c r="J114" s="332"/>
    </row>
    <row r="115" spans="3:10" s="328" customFormat="1" x14ac:dyDescent="0.3">
      <c r="C115" s="329"/>
      <c r="D115" s="329"/>
      <c r="E115" s="330"/>
      <c r="F115" s="329"/>
      <c r="G115" s="331"/>
      <c r="H115" s="331"/>
      <c r="I115" s="332"/>
      <c r="J115" s="332"/>
    </row>
    <row r="116" spans="3:10" s="328" customFormat="1" x14ac:dyDescent="0.3">
      <c r="C116" s="329"/>
      <c r="D116" s="329"/>
      <c r="E116" s="330"/>
      <c r="F116" s="329"/>
      <c r="G116" s="331"/>
      <c r="H116" s="331"/>
      <c r="I116" s="332"/>
      <c r="J116" s="332"/>
    </row>
    <row r="117" spans="3:10" s="328" customFormat="1" x14ac:dyDescent="0.3">
      <c r="C117" s="329"/>
      <c r="D117" s="329"/>
      <c r="E117" s="330"/>
      <c r="F117" s="329"/>
      <c r="G117" s="331"/>
      <c r="H117" s="331"/>
      <c r="I117" s="332"/>
      <c r="J117" s="332"/>
    </row>
    <row r="118" spans="3:10" s="328" customFormat="1" x14ac:dyDescent="0.3">
      <c r="C118" s="329"/>
      <c r="D118" s="329"/>
      <c r="E118" s="330"/>
      <c r="F118" s="329"/>
      <c r="G118" s="331"/>
      <c r="H118" s="331"/>
      <c r="I118" s="332"/>
      <c r="J118" s="332"/>
    </row>
    <row r="119" spans="3:10" s="328" customFormat="1" x14ac:dyDescent="0.3">
      <c r="C119" s="329"/>
      <c r="D119" s="329"/>
      <c r="E119" s="330"/>
      <c r="F119" s="329"/>
      <c r="G119" s="331"/>
      <c r="H119" s="331"/>
      <c r="I119" s="332"/>
      <c r="J119" s="332"/>
    </row>
    <row r="120" spans="3:10" s="328" customFormat="1" x14ac:dyDescent="0.3">
      <c r="C120" s="329"/>
      <c r="D120" s="329"/>
      <c r="E120" s="330"/>
      <c r="F120" s="329"/>
      <c r="G120" s="331"/>
      <c r="H120" s="331"/>
      <c r="I120" s="332"/>
      <c r="J120" s="332"/>
    </row>
    <row r="121" spans="3:10" s="328" customFormat="1" x14ac:dyDescent="0.3">
      <c r="C121" s="329"/>
      <c r="D121" s="329"/>
      <c r="E121" s="330"/>
      <c r="F121" s="329"/>
      <c r="G121" s="331"/>
      <c r="H121" s="331"/>
      <c r="I121" s="332"/>
      <c r="J121" s="332"/>
    </row>
    <row r="122" spans="3:10" s="328" customFormat="1" x14ac:dyDescent="0.3">
      <c r="C122" s="329"/>
      <c r="D122" s="329"/>
      <c r="E122" s="330"/>
      <c r="F122" s="329"/>
      <c r="G122" s="331"/>
      <c r="H122" s="331"/>
      <c r="I122" s="332"/>
      <c r="J122" s="332"/>
    </row>
    <row r="123" spans="3:10" s="328" customFormat="1" x14ac:dyDescent="0.3">
      <c r="C123" s="329"/>
      <c r="D123" s="329"/>
      <c r="E123" s="330"/>
      <c r="F123" s="329"/>
      <c r="G123" s="331"/>
      <c r="H123" s="331"/>
      <c r="I123" s="332"/>
      <c r="J123" s="332"/>
    </row>
    <row r="124" spans="3:10" s="328" customFormat="1" x14ac:dyDescent="0.3">
      <c r="C124" s="329"/>
      <c r="D124" s="329"/>
      <c r="E124" s="330"/>
      <c r="F124" s="329"/>
      <c r="G124" s="331"/>
      <c r="H124" s="331"/>
      <c r="I124" s="332"/>
      <c r="J124" s="332"/>
    </row>
    <row r="125" spans="3:10" s="328" customFormat="1" x14ac:dyDescent="0.3">
      <c r="C125" s="329"/>
      <c r="D125" s="329"/>
      <c r="E125" s="330"/>
      <c r="F125" s="329"/>
      <c r="G125" s="331"/>
      <c r="H125" s="331"/>
      <c r="I125" s="332"/>
      <c r="J125" s="332"/>
    </row>
    <row r="126" spans="3:10" s="328" customFormat="1" x14ac:dyDescent="0.3">
      <c r="C126" s="329"/>
      <c r="D126" s="329"/>
      <c r="E126" s="330"/>
      <c r="F126" s="329"/>
      <c r="G126" s="331"/>
      <c r="H126" s="331"/>
      <c r="I126" s="332"/>
      <c r="J126" s="332"/>
    </row>
    <row r="127" spans="3:10" s="328" customFormat="1" x14ac:dyDescent="0.3">
      <c r="C127" s="329"/>
      <c r="D127" s="329"/>
      <c r="E127" s="330"/>
      <c r="F127" s="329"/>
      <c r="G127" s="331"/>
      <c r="H127" s="331"/>
      <c r="I127" s="332"/>
      <c r="J127" s="332"/>
    </row>
    <row r="128" spans="3:10" s="328" customFormat="1" x14ac:dyDescent="0.3">
      <c r="C128" s="329"/>
      <c r="D128" s="329"/>
      <c r="E128" s="330"/>
      <c r="F128" s="329"/>
      <c r="G128" s="331"/>
      <c r="H128" s="331"/>
      <c r="I128" s="332"/>
      <c r="J128" s="332"/>
    </row>
    <row r="129" spans="3:10" s="328" customFormat="1" x14ac:dyDescent="0.3">
      <c r="C129" s="329"/>
      <c r="D129" s="329"/>
      <c r="E129" s="330"/>
      <c r="F129" s="329"/>
      <c r="G129" s="331"/>
      <c r="H129" s="331"/>
      <c r="I129" s="332"/>
      <c r="J129" s="332"/>
    </row>
    <row r="130" spans="3:10" s="328" customFormat="1" x14ac:dyDescent="0.3">
      <c r="C130" s="329"/>
      <c r="D130" s="329"/>
      <c r="E130" s="330"/>
      <c r="F130" s="329"/>
      <c r="G130" s="331"/>
      <c r="H130" s="331"/>
      <c r="I130" s="332"/>
      <c r="J130" s="332"/>
    </row>
    <row r="131" spans="3:10" s="328" customFormat="1" x14ac:dyDescent="0.3">
      <c r="C131" s="329"/>
      <c r="D131" s="329"/>
      <c r="E131" s="330"/>
      <c r="F131" s="329"/>
      <c r="G131" s="331"/>
      <c r="H131" s="331"/>
      <c r="I131" s="332"/>
      <c r="J131" s="332"/>
    </row>
    <row r="132" spans="3:10" s="328" customFormat="1" x14ac:dyDescent="0.3">
      <c r="C132" s="329"/>
      <c r="D132" s="329"/>
      <c r="E132" s="330"/>
      <c r="F132" s="329"/>
      <c r="G132" s="331"/>
      <c r="H132" s="331"/>
      <c r="I132" s="332"/>
      <c r="J132" s="332"/>
    </row>
    <row r="133" spans="3:10" s="328" customFormat="1" x14ac:dyDescent="0.3">
      <c r="C133" s="329"/>
      <c r="D133" s="329"/>
      <c r="E133" s="330"/>
      <c r="F133" s="329"/>
      <c r="G133" s="331"/>
      <c r="H133" s="331"/>
      <c r="I133" s="332"/>
      <c r="J133" s="332"/>
    </row>
    <row r="134" spans="3:10" s="328" customFormat="1" x14ac:dyDescent="0.3">
      <c r="C134" s="329"/>
      <c r="D134" s="329"/>
      <c r="E134" s="330"/>
      <c r="F134" s="329"/>
      <c r="G134" s="331"/>
      <c r="H134" s="331"/>
      <c r="I134" s="332"/>
      <c r="J134" s="332"/>
    </row>
    <row r="135" spans="3:10" s="328" customFormat="1" x14ac:dyDescent="0.3">
      <c r="C135" s="329"/>
      <c r="D135" s="329"/>
      <c r="E135" s="330"/>
      <c r="F135" s="329"/>
      <c r="G135" s="331"/>
      <c r="H135" s="331"/>
      <c r="I135" s="332"/>
      <c r="J135" s="332"/>
    </row>
    <row r="136" spans="3:10" s="328" customFormat="1" x14ac:dyDescent="0.3">
      <c r="C136" s="329"/>
      <c r="D136" s="329"/>
      <c r="E136" s="330"/>
      <c r="F136" s="329"/>
      <c r="G136" s="331"/>
      <c r="H136" s="331"/>
      <c r="I136" s="332"/>
      <c r="J136" s="332"/>
    </row>
    <row r="137" spans="3:10" s="328" customFormat="1" x14ac:dyDescent="0.3">
      <c r="C137" s="329"/>
      <c r="D137" s="329"/>
      <c r="E137" s="330"/>
      <c r="F137" s="329"/>
      <c r="G137" s="331"/>
      <c r="H137" s="331"/>
      <c r="I137" s="332"/>
      <c r="J137" s="332"/>
    </row>
    <row r="138" spans="3:10" s="328" customFormat="1" x14ac:dyDescent="0.3">
      <c r="C138" s="329"/>
      <c r="D138" s="329"/>
      <c r="E138" s="330"/>
      <c r="F138" s="329"/>
      <c r="G138" s="331"/>
      <c r="H138" s="331"/>
      <c r="I138" s="332"/>
      <c r="J138" s="332"/>
    </row>
    <row r="139" spans="3:10" s="328" customFormat="1" x14ac:dyDescent="0.3">
      <c r="C139" s="329"/>
      <c r="D139" s="329"/>
      <c r="E139" s="330"/>
      <c r="F139" s="329"/>
      <c r="G139" s="331"/>
      <c r="H139" s="331"/>
      <c r="I139" s="332"/>
      <c r="J139" s="332"/>
    </row>
    <row r="140" spans="3:10" s="328" customFormat="1" x14ac:dyDescent="0.3">
      <c r="C140" s="329"/>
      <c r="D140" s="329"/>
      <c r="E140" s="330"/>
      <c r="F140" s="329"/>
      <c r="G140" s="331"/>
      <c r="H140" s="331"/>
      <c r="I140" s="332"/>
      <c r="J140" s="332"/>
    </row>
    <row r="141" spans="3:10" s="328" customFormat="1" x14ac:dyDescent="0.3">
      <c r="C141" s="329"/>
      <c r="D141" s="329"/>
      <c r="E141" s="330"/>
      <c r="F141" s="329"/>
      <c r="G141" s="331"/>
      <c r="H141" s="331"/>
      <c r="I141" s="332"/>
      <c r="J141" s="332"/>
    </row>
    <row r="142" spans="3:10" s="328" customFormat="1" x14ac:dyDescent="0.3">
      <c r="C142" s="329"/>
      <c r="D142" s="329"/>
      <c r="E142" s="330"/>
      <c r="F142" s="329"/>
      <c r="G142" s="331"/>
      <c r="H142" s="331"/>
      <c r="I142" s="332"/>
      <c r="J142" s="332"/>
    </row>
    <row r="143" spans="3:10" s="328" customFormat="1" x14ac:dyDescent="0.3">
      <c r="C143" s="329"/>
      <c r="D143" s="329"/>
      <c r="E143" s="330"/>
      <c r="F143" s="329"/>
      <c r="G143" s="331"/>
      <c r="H143" s="331"/>
      <c r="I143" s="332"/>
      <c r="J143" s="332"/>
    </row>
    <row r="144" spans="3:10" s="328" customFormat="1" x14ac:dyDescent="0.3">
      <c r="C144" s="329"/>
      <c r="D144" s="329"/>
      <c r="E144" s="330"/>
      <c r="F144" s="329"/>
      <c r="G144" s="331"/>
      <c r="H144" s="331"/>
      <c r="I144" s="332"/>
      <c r="J144" s="332"/>
    </row>
    <row r="145" spans="3:10" s="328" customFormat="1" x14ac:dyDescent="0.3">
      <c r="C145" s="329"/>
      <c r="D145" s="329"/>
      <c r="E145" s="330"/>
      <c r="F145" s="329"/>
      <c r="G145" s="331"/>
      <c r="H145" s="331"/>
      <c r="I145" s="332"/>
      <c r="J145" s="332"/>
    </row>
    <row r="146" spans="3:10" s="328" customFormat="1" x14ac:dyDescent="0.3">
      <c r="C146" s="329"/>
      <c r="D146" s="329"/>
      <c r="E146" s="330"/>
      <c r="F146" s="329"/>
      <c r="G146" s="331"/>
      <c r="H146" s="331"/>
      <c r="I146" s="332"/>
      <c r="J146" s="332"/>
    </row>
    <row r="147" spans="3:10" s="328" customFormat="1" x14ac:dyDescent="0.3">
      <c r="C147" s="329"/>
      <c r="D147" s="329"/>
      <c r="E147" s="330"/>
      <c r="F147" s="329"/>
      <c r="G147" s="331"/>
      <c r="H147" s="331"/>
      <c r="I147" s="332"/>
      <c r="J147" s="332"/>
    </row>
    <row r="148" spans="3:10" s="328" customFormat="1" x14ac:dyDescent="0.3">
      <c r="C148" s="329"/>
      <c r="D148" s="329"/>
      <c r="E148" s="330"/>
      <c r="F148" s="329"/>
      <c r="G148" s="331"/>
      <c r="H148" s="331"/>
      <c r="I148" s="332"/>
      <c r="J148" s="332"/>
    </row>
    <row r="149" spans="3:10" s="328" customFormat="1" x14ac:dyDescent="0.3">
      <c r="C149" s="329"/>
      <c r="D149" s="329"/>
      <c r="E149" s="330"/>
      <c r="F149" s="329"/>
      <c r="G149" s="331"/>
      <c r="H149" s="331"/>
      <c r="I149" s="332"/>
      <c r="J149" s="332"/>
    </row>
    <row r="150" spans="3:10" s="328" customFormat="1" x14ac:dyDescent="0.3">
      <c r="C150" s="329"/>
      <c r="D150" s="329"/>
      <c r="E150" s="330"/>
      <c r="F150" s="329"/>
      <c r="G150" s="331"/>
      <c r="H150" s="331"/>
      <c r="I150" s="332"/>
      <c r="J150" s="332"/>
    </row>
    <row r="151" spans="3:10" s="328" customFormat="1" x14ac:dyDescent="0.3">
      <c r="C151" s="329"/>
      <c r="D151" s="329"/>
      <c r="E151" s="330"/>
      <c r="F151" s="329"/>
      <c r="G151" s="331"/>
      <c r="H151" s="331"/>
      <c r="I151" s="332"/>
      <c r="J151" s="332"/>
    </row>
    <row r="152" spans="3:10" s="328" customFormat="1" x14ac:dyDescent="0.3">
      <c r="C152" s="329"/>
      <c r="D152" s="329"/>
      <c r="E152" s="330"/>
      <c r="F152" s="329"/>
      <c r="G152" s="331"/>
      <c r="H152" s="331"/>
      <c r="I152" s="332"/>
      <c r="J152" s="332"/>
    </row>
    <row r="153" spans="3:10" s="328" customFormat="1" x14ac:dyDescent="0.3">
      <c r="C153" s="329"/>
      <c r="D153" s="329"/>
      <c r="E153" s="330"/>
      <c r="F153" s="329"/>
      <c r="G153" s="331"/>
      <c r="H153" s="331"/>
      <c r="I153" s="332"/>
      <c r="J153" s="332"/>
    </row>
    <row r="154" spans="3:10" s="328" customFormat="1" x14ac:dyDescent="0.3">
      <c r="C154" s="329"/>
      <c r="D154" s="329"/>
      <c r="E154" s="330"/>
      <c r="F154" s="329"/>
      <c r="G154" s="331"/>
      <c r="H154" s="331"/>
      <c r="I154" s="332"/>
      <c r="J154" s="332"/>
    </row>
    <row r="155" spans="3:10" s="328" customFormat="1" x14ac:dyDescent="0.3">
      <c r="C155" s="329"/>
      <c r="D155" s="329"/>
      <c r="E155" s="330"/>
      <c r="F155" s="329"/>
      <c r="G155" s="331"/>
      <c r="H155" s="331"/>
      <c r="I155" s="332"/>
      <c r="J155" s="332"/>
    </row>
    <row r="156" spans="3:10" s="328" customFormat="1" x14ac:dyDescent="0.3">
      <c r="C156" s="329"/>
      <c r="D156" s="329"/>
      <c r="E156" s="330"/>
      <c r="F156" s="329"/>
      <c r="G156" s="331"/>
      <c r="H156" s="331"/>
      <c r="I156" s="332"/>
      <c r="J156" s="332"/>
    </row>
    <row r="157" spans="3:10" s="328" customFormat="1" x14ac:dyDescent="0.3">
      <c r="C157" s="329"/>
      <c r="D157" s="329"/>
      <c r="E157" s="330"/>
      <c r="F157" s="329"/>
      <c r="G157" s="331"/>
      <c r="H157" s="331"/>
      <c r="I157" s="332"/>
      <c r="J157" s="332"/>
    </row>
    <row r="158" spans="3:10" s="328" customFormat="1" x14ac:dyDescent="0.3">
      <c r="C158" s="329"/>
      <c r="D158" s="329"/>
      <c r="E158" s="330"/>
      <c r="F158" s="329"/>
      <c r="G158" s="331"/>
      <c r="H158" s="331"/>
      <c r="I158" s="332"/>
      <c r="J158" s="332"/>
    </row>
    <row r="159" spans="3:10" s="328" customFormat="1" x14ac:dyDescent="0.3">
      <c r="C159" s="329"/>
      <c r="D159" s="329"/>
      <c r="E159" s="330"/>
      <c r="F159" s="329"/>
      <c r="G159" s="331"/>
      <c r="H159" s="331"/>
      <c r="I159" s="332"/>
      <c r="J159" s="332"/>
    </row>
    <row r="160" spans="3:10" s="328" customFormat="1" x14ac:dyDescent="0.3">
      <c r="C160" s="329"/>
      <c r="D160" s="329"/>
      <c r="E160" s="330"/>
      <c r="F160" s="329"/>
      <c r="G160" s="331"/>
      <c r="H160" s="331"/>
      <c r="I160" s="332"/>
      <c r="J160" s="332"/>
    </row>
    <row r="161" spans="3:10" s="328" customFormat="1" x14ac:dyDescent="0.3">
      <c r="C161" s="329"/>
      <c r="D161" s="329"/>
      <c r="E161" s="330"/>
      <c r="F161" s="329"/>
      <c r="G161" s="331"/>
      <c r="H161" s="331"/>
      <c r="I161" s="332"/>
      <c r="J161" s="332"/>
    </row>
    <row r="162" spans="3:10" s="328" customFormat="1" x14ac:dyDescent="0.3">
      <c r="C162" s="329"/>
      <c r="D162" s="329"/>
      <c r="E162" s="330"/>
      <c r="F162" s="329"/>
      <c r="G162" s="331"/>
      <c r="H162" s="331"/>
      <c r="I162" s="332"/>
      <c r="J162" s="332"/>
    </row>
    <row r="163" spans="3:10" s="328" customFormat="1" x14ac:dyDescent="0.3">
      <c r="C163" s="329"/>
      <c r="D163" s="329"/>
      <c r="E163" s="330"/>
      <c r="F163" s="329"/>
      <c r="G163" s="331"/>
      <c r="H163" s="331"/>
      <c r="I163" s="332"/>
      <c r="J163" s="332"/>
    </row>
    <row r="164" spans="3:10" s="328" customFormat="1" x14ac:dyDescent="0.3">
      <c r="C164" s="329"/>
      <c r="D164" s="329"/>
      <c r="E164" s="330"/>
      <c r="F164" s="329"/>
      <c r="G164" s="331"/>
      <c r="H164" s="331"/>
      <c r="I164" s="332"/>
      <c r="J164" s="332"/>
    </row>
    <row r="165" spans="3:10" s="328" customFormat="1" x14ac:dyDescent="0.3">
      <c r="C165" s="329"/>
      <c r="D165" s="329"/>
      <c r="E165" s="330"/>
      <c r="F165" s="329"/>
      <c r="G165" s="331"/>
      <c r="H165" s="331"/>
      <c r="I165" s="332"/>
      <c r="J165" s="332"/>
    </row>
    <row r="166" spans="3:10" s="328" customFormat="1" x14ac:dyDescent="0.3">
      <c r="C166" s="329"/>
      <c r="D166" s="329"/>
      <c r="E166" s="330"/>
      <c r="F166" s="329"/>
      <c r="G166" s="331"/>
      <c r="H166" s="331"/>
      <c r="I166" s="332"/>
      <c r="J166" s="332"/>
    </row>
    <row r="167" spans="3:10" s="328" customFormat="1" x14ac:dyDescent="0.3">
      <c r="C167" s="329"/>
      <c r="D167" s="329"/>
      <c r="E167" s="330"/>
      <c r="F167" s="329"/>
      <c r="G167" s="331"/>
      <c r="H167" s="331"/>
      <c r="I167" s="332"/>
      <c r="J167" s="332"/>
    </row>
    <row r="168" spans="3:10" s="328" customFormat="1" x14ac:dyDescent="0.3">
      <c r="C168" s="329"/>
      <c r="D168" s="329"/>
      <c r="E168" s="330"/>
      <c r="F168" s="329"/>
      <c r="G168" s="331"/>
      <c r="H168" s="331"/>
      <c r="I168" s="332"/>
      <c r="J168" s="332"/>
    </row>
    <row r="169" spans="3:10" s="328" customFormat="1" x14ac:dyDescent="0.3">
      <c r="C169" s="329"/>
      <c r="D169" s="329"/>
      <c r="E169" s="330"/>
      <c r="F169" s="329"/>
      <c r="G169" s="331"/>
      <c r="H169" s="331"/>
      <c r="I169" s="332"/>
      <c r="J169" s="332"/>
    </row>
    <row r="170" spans="3:10" s="328" customFormat="1" x14ac:dyDescent="0.3">
      <c r="C170" s="329"/>
      <c r="D170" s="329"/>
      <c r="E170" s="330"/>
      <c r="F170" s="329"/>
      <c r="G170" s="331"/>
      <c r="H170" s="331"/>
      <c r="I170" s="332"/>
      <c r="J170" s="332"/>
    </row>
    <row r="171" spans="3:10" s="328" customFormat="1" x14ac:dyDescent="0.3">
      <c r="C171" s="329"/>
      <c r="D171" s="329"/>
      <c r="E171" s="330"/>
      <c r="F171" s="329"/>
      <c r="G171" s="331"/>
      <c r="H171" s="331"/>
      <c r="I171" s="332"/>
      <c r="J171" s="332"/>
    </row>
    <row r="172" spans="3:10" s="328" customFormat="1" x14ac:dyDescent="0.3">
      <c r="C172" s="329"/>
      <c r="D172" s="329"/>
      <c r="E172" s="330"/>
      <c r="F172" s="329"/>
      <c r="G172" s="331"/>
      <c r="H172" s="331"/>
      <c r="I172" s="332"/>
      <c r="J172" s="332"/>
    </row>
    <row r="173" spans="3:10" s="328" customFormat="1" x14ac:dyDescent="0.3">
      <c r="C173" s="329"/>
      <c r="D173" s="329"/>
      <c r="E173" s="330"/>
      <c r="F173" s="329"/>
      <c r="G173" s="331"/>
      <c r="H173" s="331"/>
      <c r="I173" s="332"/>
      <c r="J173" s="332"/>
    </row>
    <row r="174" spans="3:10" s="328" customFormat="1" x14ac:dyDescent="0.3">
      <c r="C174" s="329"/>
      <c r="D174" s="329"/>
      <c r="E174" s="330"/>
      <c r="F174" s="329"/>
      <c r="G174" s="331"/>
      <c r="H174" s="331"/>
      <c r="I174" s="332"/>
      <c r="J174" s="332"/>
    </row>
    <row r="175" spans="3:10" s="328" customFormat="1" x14ac:dyDescent="0.3">
      <c r="C175" s="329"/>
      <c r="D175" s="329"/>
      <c r="E175" s="330"/>
      <c r="F175" s="329"/>
      <c r="G175" s="331"/>
      <c r="H175" s="331"/>
      <c r="I175" s="332"/>
      <c r="J175" s="332"/>
    </row>
    <row r="176" spans="3:10" s="328" customFormat="1" x14ac:dyDescent="0.3">
      <c r="C176" s="329"/>
      <c r="D176" s="329"/>
      <c r="E176" s="330"/>
      <c r="F176" s="329"/>
      <c r="G176" s="331"/>
      <c r="H176" s="331"/>
      <c r="I176" s="332"/>
      <c r="J176" s="332"/>
    </row>
    <row r="177" spans="3:10" s="328" customFormat="1" x14ac:dyDescent="0.3">
      <c r="C177" s="329"/>
      <c r="D177" s="329"/>
      <c r="E177" s="330"/>
      <c r="F177" s="329"/>
      <c r="G177" s="331"/>
      <c r="H177" s="331"/>
      <c r="I177" s="332"/>
      <c r="J177" s="332"/>
    </row>
    <row r="178" spans="3:10" s="328" customFormat="1" x14ac:dyDescent="0.3">
      <c r="C178" s="329"/>
      <c r="D178" s="329"/>
      <c r="E178" s="330"/>
      <c r="F178" s="329"/>
      <c r="G178" s="331"/>
      <c r="H178" s="331"/>
      <c r="I178" s="332"/>
      <c r="J178" s="332"/>
    </row>
    <row r="179" spans="3:10" s="328" customFormat="1" x14ac:dyDescent="0.3">
      <c r="C179" s="329"/>
      <c r="D179" s="329"/>
      <c r="E179" s="330"/>
      <c r="F179" s="329"/>
      <c r="G179" s="331"/>
      <c r="H179" s="331"/>
      <c r="I179" s="332"/>
      <c r="J179" s="332"/>
    </row>
    <row r="180" spans="3:10" s="328" customFormat="1" x14ac:dyDescent="0.3">
      <c r="C180" s="329"/>
      <c r="D180" s="329"/>
      <c r="E180" s="330"/>
      <c r="F180" s="329"/>
      <c r="G180" s="331"/>
      <c r="H180" s="331"/>
      <c r="I180" s="332"/>
      <c r="J180" s="332"/>
    </row>
    <row r="181" spans="3:10" s="328" customFormat="1" x14ac:dyDescent="0.3">
      <c r="C181" s="329"/>
      <c r="D181" s="329"/>
      <c r="E181" s="330"/>
      <c r="F181" s="329"/>
      <c r="G181" s="331"/>
      <c r="H181" s="331"/>
      <c r="I181" s="332"/>
      <c r="J181" s="332"/>
    </row>
    <row r="182" spans="3:10" s="328" customFormat="1" x14ac:dyDescent="0.3">
      <c r="C182" s="329"/>
      <c r="D182" s="329"/>
      <c r="E182" s="330"/>
      <c r="F182" s="329"/>
      <c r="G182" s="331"/>
      <c r="H182" s="331"/>
      <c r="I182" s="332"/>
      <c r="J182" s="332"/>
    </row>
    <row r="183" spans="3:10" s="328" customFormat="1" x14ac:dyDescent="0.3">
      <c r="C183" s="329"/>
      <c r="D183" s="329"/>
      <c r="E183" s="330"/>
      <c r="F183" s="329"/>
      <c r="G183" s="331"/>
      <c r="H183" s="331"/>
      <c r="I183" s="332"/>
      <c r="J183" s="332"/>
    </row>
    <row r="184" spans="3:10" s="328" customFormat="1" x14ac:dyDescent="0.3">
      <c r="C184" s="329"/>
      <c r="D184" s="329"/>
      <c r="E184" s="330"/>
      <c r="F184" s="329"/>
      <c r="G184" s="331"/>
      <c r="H184" s="331"/>
      <c r="I184" s="332"/>
      <c r="J184" s="332"/>
    </row>
    <row r="185" spans="3:10" s="328" customFormat="1" x14ac:dyDescent="0.3">
      <c r="C185" s="329"/>
      <c r="D185" s="329"/>
      <c r="E185" s="330"/>
      <c r="F185" s="329"/>
      <c r="G185" s="331"/>
      <c r="H185" s="331"/>
      <c r="I185" s="332"/>
      <c r="J185" s="332"/>
    </row>
    <row r="186" spans="3:10" s="328" customFormat="1" x14ac:dyDescent="0.3">
      <c r="C186" s="329"/>
      <c r="D186" s="329"/>
      <c r="E186" s="330"/>
      <c r="F186" s="329"/>
      <c r="G186" s="331"/>
      <c r="H186" s="331"/>
      <c r="I186" s="332"/>
      <c r="J186" s="332"/>
    </row>
    <row r="187" spans="3:10" s="328" customFormat="1" x14ac:dyDescent="0.3">
      <c r="C187" s="329"/>
      <c r="D187" s="329"/>
      <c r="E187" s="330"/>
      <c r="F187" s="329"/>
      <c r="G187" s="331"/>
      <c r="H187" s="331"/>
      <c r="I187" s="332"/>
      <c r="J187" s="332"/>
    </row>
    <row r="188" spans="3:10" s="328" customFormat="1" x14ac:dyDescent="0.3">
      <c r="C188" s="329"/>
      <c r="D188" s="329"/>
      <c r="E188" s="330"/>
      <c r="F188" s="329"/>
      <c r="G188" s="331"/>
      <c r="H188" s="331"/>
      <c r="I188" s="332"/>
      <c r="J188" s="332"/>
    </row>
    <row r="189" spans="3:10" s="328" customFormat="1" x14ac:dyDescent="0.3">
      <c r="C189" s="329"/>
      <c r="D189" s="329"/>
      <c r="E189" s="330"/>
      <c r="F189" s="329"/>
      <c r="G189" s="331"/>
      <c r="H189" s="331"/>
      <c r="I189" s="332"/>
      <c r="J189" s="332"/>
    </row>
    <row r="190" spans="3:10" s="328" customFormat="1" x14ac:dyDescent="0.3">
      <c r="C190" s="329"/>
      <c r="D190" s="329"/>
      <c r="E190" s="330"/>
      <c r="F190" s="329"/>
      <c r="G190" s="331"/>
      <c r="H190" s="331"/>
      <c r="I190" s="332"/>
      <c r="J190" s="332"/>
    </row>
    <row r="191" spans="3:10" s="328" customFormat="1" x14ac:dyDescent="0.3">
      <c r="C191" s="329"/>
      <c r="D191" s="329"/>
      <c r="E191" s="330"/>
      <c r="F191" s="329"/>
      <c r="G191" s="331"/>
      <c r="H191" s="331"/>
      <c r="I191" s="332"/>
      <c r="J191" s="332"/>
    </row>
    <row r="192" spans="3:10" s="328" customFormat="1" x14ac:dyDescent="0.3">
      <c r="C192" s="329"/>
      <c r="D192" s="329"/>
      <c r="E192" s="330"/>
      <c r="F192" s="329"/>
      <c r="G192" s="331"/>
      <c r="H192" s="331"/>
      <c r="I192" s="332"/>
      <c r="J192" s="332"/>
    </row>
    <row r="193" spans="3:10" s="328" customFormat="1" x14ac:dyDescent="0.3">
      <c r="C193" s="329"/>
      <c r="D193" s="329"/>
      <c r="E193" s="330"/>
      <c r="F193" s="329"/>
      <c r="G193" s="331"/>
      <c r="H193" s="331"/>
      <c r="I193" s="332"/>
      <c r="J193" s="332"/>
    </row>
    <row r="194" spans="3:10" s="328" customFormat="1" x14ac:dyDescent="0.3">
      <c r="C194" s="329"/>
      <c r="D194" s="329"/>
      <c r="E194" s="330"/>
      <c r="F194" s="329"/>
      <c r="G194" s="331"/>
      <c r="H194" s="331"/>
      <c r="I194" s="332"/>
      <c r="J194" s="332"/>
    </row>
    <row r="195" spans="3:10" s="328" customFormat="1" x14ac:dyDescent="0.3">
      <c r="C195" s="329"/>
      <c r="D195" s="329"/>
      <c r="E195" s="330"/>
      <c r="F195" s="329"/>
      <c r="G195" s="331"/>
      <c r="H195" s="331"/>
      <c r="I195" s="332"/>
      <c r="J195" s="332"/>
    </row>
    <row r="196" spans="3:10" s="328" customFormat="1" x14ac:dyDescent="0.3">
      <c r="C196" s="329"/>
      <c r="D196" s="329"/>
      <c r="E196" s="330"/>
      <c r="F196" s="329"/>
      <c r="G196" s="331"/>
      <c r="H196" s="331"/>
      <c r="I196" s="332"/>
      <c r="J196" s="332"/>
    </row>
    <row r="197" spans="3:10" s="328" customFormat="1" x14ac:dyDescent="0.3">
      <c r="C197" s="329"/>
      <c r="D197" s="329"/>
      <c r="E197" s="330"/>
      <c r="F197" s="329"/>
      <c r="G197" s="331"/>
      <c r="H197" s="331"/>
      <c r="I197" s="332"/>
      <c r="J197" s="332"/>
    </row>
    <row r="198" spans="3:10" s="328" customFormat="1" x14ac:dyDescent="0.3">
      <c r="C198" s="329"/>
      <c r="D198" s="329"/>
      <c r="E198" s="330"/>
      <c r="F198" s="329"/>
      <c r="G198" s="331"/>
      <c r="H198" s="331"/>
      <c r="I198" s="332"/>
      <c r="J198" s="332"/>
    </row>
    <row r="199" spans="3:10" s="328" customFormat="1" x14ac:dyDescent="0.3">
      <c r="C199" s="329"/>
      <c r="D199" s="329"/>
      <c r="E199" s="330"/>
      <c r="F199" s="329"/>
      <c r="G199" s="331"/>
      <c r="H199" s="331"/>
      <c r="I199" s="332"/>
      <c r="J199" s="332"/>
    </row>
    <row r="200" spans="3:10" s="328" customFormat="1" x14ac:dyDescent="0.3">
      <c r="C200" s="329"/>
      <c r="D200" s="329"/>
      <c r="E200" s="330"/>
      <c r="F200" s="329"/>
      <c r="G200" s="331"/>
      <c r="H200" s="331"/>
      <c r="I200" s="332"/>
      <c r="J200" s="332"/>
    </row>
    <row r="201" spans="3:10" s="328" customFormat="1" x14ac:dyDescent="0.3">
      <c r="C201" s="329"/>
      <c r="D201" s="329"/>
      <c r="E201" s="330"/>
      <c r="F201" s="329"/>
      <c r="G201" s="331"/>
      <c r="H201" s="331"/>
      <c r="I201" s="332"/>
      <c r="J201" s="332"/>
    </row>
    <row r="202" spans="3:10" s="328" customFormat="1" x14ac:dyDescent="0.3">
      <c r="C202" s="329"/>
      <c r="D202" s="329"/>
      <c r="E202" s="330"/>
      <c r="F202" s="329"/>
      <c r="G202" s="331"/>
      <c r="H202" s="331"/>
      <c r="I202" s="332"/>
      <c r="J202" s="332"/>
    </row>
    <row r="203" spans="3:10" s="328" customFormat="1" x14ac:dyDescent="0.3">
      <c r="C203" s="329"/>
      <c r="D203" s="329"/>
      <c r="E203" s="330"/>
      <c r="F203" s="329"/>
      <c r="G203" s="331"/>
      <c r="H203" s="331"/>
      <c r="I203" s="332"/>
      <c r="J203" s="332"/>
    </row>
    <row r="204" spans="3:10" s="328" customFormat="1" x14ac:dyDescent="0.3">
      <c r="C204" s="329"/>
      <c r="D204" s="329"/>
      <c r="E204" s="330"/>
      <c r="F204" s="329"/>
      <c r="G204" s="331"/>
      <c r="H204" s="331"/>
      <c r="I204" s="332"/>
      <c r="J204" s="332"/>
    </row>
    <row r="205" spans="3:10" s="328" customFormat="1" x14ac:dyDescent="0.3">
      <c r="C205" s="329"/>
      <c r="D205" s="329"/>
      <c r="E205" s="330"/>
      <c r="F205" s="329"/>
      <c r="G205" s="331"/>
      <c r="H205" s="331"/>
      <c r="I205" s="332"/>
      <c r="J205" s="332"/>
    </row>
    <row r="206" spans="3:10" s="328" customFormat="1" x14ac:dyDescent="0.3">
      <c r="C206" s="329"/>
      <c r="D206" s="329"/>
      <c r="E206" s="330"/>
      <c r="F206" s="329"/>
      <c r="G206" s="331"/>
      <c r="H206" s="331"/>
      <c r="I206" s="332"/>
      <c r="J206" s="332"/>
    </row>
    <row r="207" spans="3:10" s="328" customFormat="1" x14ac:dyDescent="0.3">
      <c r="C207" s="329"/>
      <c r="D207" s="329"/>
      <c r="E207" s="330"/>
      <c r="F207" s="329"/>
      <c r="G207" s="331"/>
      <c r="H207" s="331"/>
      <c r="I207" s="332"/>
      <c r="J207" s="332"/>
    </row>
    <row r="208" spans="3:10" s="328" customFormat="1" x14ac:dyDescent="0.3">
      <c r="C208" s="329"/>
      <c r="D208" s="329"/>
      <c r="E208" s="330"/>
      <c r="F208" s="329"/>
      <c r="G208" s="331"/>
      <c r="H208" s="331"/>
      <c r="I208" s="332"/>
      <c r="J208" s="332"/>
    </row>
    <row r="209" spans="3:10" s="328" customFormat="1" x14ac:dyDescent="0.3">
      <c r="C209" s="329"/>
      <c r="D209" s="329"/>
      <c r="E209" s="330"/>
      <c r="F209" s="329"/>
      <c r="G209" s="331"/>
      <c r="H209" s="331"/>
      <c r="I209" s="332"/>
      <c r="J209" s="332"/>
    </row>
    <row r="210" spans="3:10" s="328" customFormat="1" x14ac:dyDescent="0.3">
      <c r="C210" s="329"/>
      <c r="D210" s="329"/>
      <c r="E210" s="330"/>
      <c r="F210" s="329"/>
      <c r="G210" s="331"/>
      <c r="H210" s="331"/>
      <c r="I210" s="332"/>
      <c r="J210" s="332"/>
    </row>
    <row r="211" spans="3:10" s="328" customFormat="1" x14ac:dyDescent="0.3">
      <c r="C211" s="329"/>
      <c r="D211" s="329"/>
      <c r="E211" s="330"/>
      <c r="F211" s="329"/>
      <c r="G211" s="331"/>
      <c r="H211" s="331"/>
      <c r="I211" s="332"/>
      <c r="J211" s="332"/>
    </row>
    <row r="212" spans="3:10" s="328" customFormat="1" x14ac:dyDescent="0.3">
      <c r="C212" s="329"/>
      <c r="D212" s="329"/>
      <c r="E212" s="330"/>
      <c r="F212" s="329"/>
      <c r="G212" s="331"/>
      <c r="H212" s="331"/>
      <c r="I212" s="332"/>
      <c r="J212" s="332"/>
    </row>
    <row r="213" spans="3:10" s="328" customFormat="1" x14ac:dyDescent="0.3">
      <c r="C213" s="329"/>
      <c r="D213" s="329"/>
      <c r="E213" s="330"/>
      <c r="F213" s="329"/>
      <c r="G213" s="331"/>
      <c r="H213" s="331"/>
      <c r="I213" s="332"/>
      <c r="J213" s="332"/>
    </row>
    <row r="214" spans="3:10" s="328" customFormat="1" x14ac:dyDescent="0.3">
      <c r="C214" s="329"/>
      <c r="D214" s="329"/>
      <c r="E214" s="330"/>
      <c r="F214" s="329"/>
      <c r="G214" s="331"/>
      <c r="H214" s="331"/>
      <c r="I214" s="332"/>
      <c r="J214" s="332"/>
    </row>
    <row r="215" spans="3:10" s="328" customFormat="1" x14ac:dyDescent="0.3">
      <c r="C215" s="329"/>
      <c r="D215" s="329"/>
      <c r="E215" s="330"/>
      <c r="F215" s="329"/>
      <c r="G215" s="331"/>
      <c r="H215" s="331"/>
      <c r="I215" s="332"/>
      <c r="J215" s="332"/>
    </row>
    <row r="216" spans="3:10" s="328" customFormat="1" x14ac:dyDescent="0.3">
      <c r="C216" s="329"/>
      <c r="D216" s="329"/>
      <c r="E216" s="330"/>
      <c r="F216" s="329"/>
      <c r="G216" s="331"/>
      <c r="H216" s="331"/>
      <c r="I216" s="332"/>
      <c r="J216" s="332"/>
    </row>
    <row r="217" spans="3:10" s="328" customFormat="1" x14ac:dyDescent="0.3">
      <c r="C217" s="329"/>
      <c r="D217" s="329"/>
      <c r="E217" s="330"/>
      <c r="F217" s="329"/>
      <c r="G217" s="331"/>
      <c r="H217" s="331"/>
      <c r="I217" s="332"/>
      <c r="J217" s="332"/>
    </row>
    <row r="218" spans="3:10" s="328" customFormat="1" x14ac:dyDescent="0.3">
      <c r="C218" s="329"/>
      <c r="D218" s="329"/>
      <c r="E218" s="330"/>
      <c r="F218" s="329"/>
      <c r="G218" s="331"/>
      <c r="H218" s="331"/>
      <c r="I218" s="332"/>
      <c r="J218" s="332"/>
    </row>
    <row r="219" spans="3:10" s="328" customFormat="1" x14ac:dyDescent="0.3">
      <c r="C219" s="329"/>
      <c r="D219" s="329"/>
      <c r="E219" s="330"/>
      <c r="F219" s="329"/>
      <c r="G219" s="331"/>
      <c r="H219" s="331"/>
      <c r="I219" s="332"/>
      <c r="J219" s="332"/>
    </row>
    <row r="220" spans="3:10" s="328" customFormat="1" x14ac:dyDescent="0.3">
      <c r="C220" s="329"/>
      <c r="D220" s="329"/>
      <c r="E220" s="330"/>
      <c r="F220" s="329"/>
      <c r="G220" s="331"/>
      <c r="H220" s="331"/>
      <c r="I220" s="332"/>
      <c r="J220" s="332"/>
    </row>
    <row r="221" spans="3:10" s="328" customFormat="1" x14ac:dyDescent="0.3">
      <c r="C221" s="329"/>
      <c r="D221" s="329"/>
      <c r="E221" s="330"/>
      <c r="F221" s="329"/>
      <c r="G221" s="331"/>
      <c r="H221" s="331"/>
      <c r="I221" s="332"/>
      <c r="J221" s="332"/>
    </row>
    <row r="222" spans="3:10" s="328" customFormat="1" x14ac:dyDescent="0.3">
      <c r="C222" s="329"/>
      <c r="D222" s="329"/>
      <c r="E222" s="330"/>
      <c r="F222" s="329"/>
      <c r="G222" s="331"/>
      <c r="H222" s="331"/>
      <c r="I222" s="332"/>
      <c r="J222" s="332"/>
    </row>
    <row r="223" spans="3:10" s="328" customFormat="1" x14ac:dyDescent="0.3">
      <c r="C223" s="329"/>
      <c r="D223" s="329"/>
      <c r="E223" s="330"/>
      <c r="F223" s="329"/>
      <c r="G223" s="331"/>
      <c r="H223" s="331"/>
      <c r="I223" s="332"/>
      <c r="J223" s="332"/>
    </row>
    <row r="224" spans="3:10" s="328" customFormat="1" x14ac:dyDescent="0.3">
      <c r="C224" s="329"/>
      <c r="D224" s="329"/>
      <c r="E224" s="330"/>
      <c r="F224" s="329"/>
      <c r="G224" s="331"/>
      <c r="H224" s="331"/>
      <c r="I224" s="332"/>
      <c r="J224" s="332"/>
    </row>
    <row r="225" spans="3:10" s="328" customFormat="1" x14ac:dyDescent="0.3">
      <c r="C225" s="329"/>
      <c r="D225" s="329"/>
      <c r="E225" s="330"/>
      <c r="F225" s="329"/>
      <c r="G225" s="331"/>
      <c r="H225" s="331"/>
      <c r="I225" s="332"/>
      <c r="J225" s="332"/>
    </row>
    <row r="226" spans="3:10" s="328" customFormat="1" x14ac:dyDescent="0.3">
      <c r="C226" s="329"/>
      <c r="D226" s="329"/>
      <c r="E226" s="330"/>
      <c r="F226" s="329"/>
      <c r="G226" s="331"/>
      <c r="H226" s="331"/>
      <c r="I226" s="332"/>
      <c r="J226" s="332"/>
    </row>
    <row r="227" spans="3:10" s="328" customFormat="1" x14ac:dyDescent="0.3">
      <c r="C227" s="329"/>
      <c r="D227" s="329"/>
      <c r="E227" s="330"/>
      <c r="F227" s="329"/>
      <c r="G227" s="331"/>
      <c r="H227" s="331"/>
      <c r="I227" s="332"/>
      <c r="J227" s="332"/>
    </row>
    <row r="228" spans="3:10" s="328" customFormat="1" x14ac:dyDescent="0.3">
      <c r="C228" s="329"/>
      <c r="D228" s="329"/>
      <c r="E228" s="330"/>
      <c r="F228" s="329"/>
      <c r="G228" s="331"/>
      <c r="H228" s="331"/>
      <c r="I228" s="332"/>
      <c r="J228" s="332"/>
    </row>
    <row r="229" spans="3:10" s="328" customFormat="1" x14ac:dyDescent="0.3">
      <c r="C229" s="329"/>
      <c r="D229" s="329"/>
      <c r="E229" s="330"/>
      <c r="F229" s="329"/>
      <c r="G229" s="331"/>
      <c r="H229" s="331"/>
      <c r="I229" s="332"/>
      <c r="J229" s="332"/>
    </row>
    <row r="230" spans="3:10" s="328" customFormat="1" x14ac:dyDescent="0.3">
      <c r="C230" s="329"/>
      <c r="D230" s="329"/>
      <c r="E230" s="330"/>
      <c r="F230" s="329"/>
      <c r="G230" s="331"/>
      <c r="H230" s="331"/>
      <c r="I230" s="332"/>
      <c r="J230" s="332"/>
    </row>
    <row r="231" spans="3:10" s="328" customFormat="1" x14ac:dyDescent="0.3">
      <c r="C231" s="329"/>
      <c r="D231" s="329"/>
      <c r="E231" s="330"/>
      <c r="F231" s="329"/>
      <c r="G231" s="331"/>
      <c r="H231" s="331"/>
      <c r="I231" s="332"/>
      <c r="J231" s="332"/>
    </row>
    <row r="232" spans="3:10" s="328" customFormat="1" x14ac:dyDescent="0.3">
      <c r="C232" s="329"/>
      <c r="D232" s="329"/>
      <c r="E232" s="330"/>
      <c r="F232" s="329"/>
      <c r="G232" s="331"/>
      <c r="H232" s="331"/>
      <c r="I232" s="332"/>
      <c r="J232" s="332"/>
    </row>
    <row r="233" spans="3:10" s="328" customFormat="1" x14ac:dyDescent="0.3">
      <c r="C233" s="329"/>
      <c r="D233" s="329"/>
      <c r="E233" s="330"/>
      <c r="F233" s="329"/>
      <c r="G233" s="331"/>
      <c r="H233" s="331"/>
      <c r="I233" s="332"/>
      <c r="J233" s="332"/>
    </row>
    <row r="234" spans="3:10" s="328" customFormat="1" x14ac:dyDescent="0.3">
      <c r="C234" s="329"/>
      <c r="D234" s="329"/>
      <c r="E234" s="330"/>
      <c r="F234" s="329"/>
      <c r="G234" s="331"/>
      <c r="H234" s="331"/>
      <c r="I234" s="332"/>
      <c r="J234" s="332"/>
    </row>
    <row r="235" spans="3:10" s="328" customFormat="1" x14ac:dyDescent="0.3">
      <c r="C235" s="329"/>
      <c r="D235" s="329"/>
      <c r="E235" s="330"/>
      <c r="F235" s="329"/>
      <c r="G235" s="331"/>
      <c r="H235" s="331"/>
      <c r="I235" s="332"/>
      <c r="J235" s="332"/>
    </row>
    <row r="236" spans="3:10" s="328" customFormat="1" x14ac:dyDescent="0.3">
      <c r="C236" s="329"/>
      <c r="D236" s="329"/>
      <c r="E236" s="330"/>
      <c r="F236" s="329"/>
      <c r="G236" s="331"/>
      <c r="H236" s="331"/>
      <c r="I236" s="332"/>
      <c r="J236" s="332"/>
    </row>
    <row r="237" spans="3:10" s="328" customFormat="1" x14ac:dyDescent="0.3">
      <c r="C237" s="329"/>
      <c r="D237" s="329"/>
      <c r="E237" s="330"/>
      <c r="F237" s="329"/>
      <c r="G237" s="331"/>
      <c r="H237" s="331"/>
      <c r="I237" s="332"/>
      <c r="J237" s="332"/>
    </row>
    <row r="238" spans="3:10" s="328" customFormat="1" x14ac:dyDescent="0.3">
      <c r="C238" s="329"/>
      <c r="D238" s="329"/>
      <c r="E238" s="330"/>
      <c r="F238" s="329"/>
      <c r="G238" s="331"/>
      <c r="H238" s="331"/>
      <c r="I238" s="332"/>
      <c r="J238" s="332"/>
    </row>
    <row r="239" spans="3:10" s="328" customFormat="1" x14ac:dyDescent="0.3">
      <c r="C239" s="329"/>
      <c r="D239" s="329"/>
      <c r="E239" s="330"/>
      <c r="F239" s="329"/>
      <c r="G239" s="331"/>
      <c r="H239" s="331"/>
      <c r="I239" s="332"/>
      <c r="J239" s="332"/>
    </row>
    <row r="240" spans="3:10" s="328" customFormat="1" x14ac:dyDescent="0.3">
      <c r="C240" s="329"/>
      <c r="D240" s="329"/>
      <c r="E240" s="330"/>
      <c r="F240" s="329"/>
      <c r="G240" s="331"/>
      <c r="H240" s="331"/>
      <c r="I240" s="332"/>
      <c r="J240" s="332"/>
    </row>
    <row r="241" spans="3:10" s="328" customFormat="1" x14ac:dyDescent="0.3">
      <c r="C241" s="329"/>
      <c r="D241" s="329"/>
      <c r="E241" s="330"/>
      <c r="F241" s="329"/>
      <c r="G241" s="331"/>
      <c r="H241" s="331"/>
      <c r="I241" s="332"/>
      <c r="J241" s="332"/>
    </row>
    <row r="242" spans="3:10" s="328" customFormat="1" x14ac:dyDescent="0.3">
      <c r="C242" s="329"/>
      <c r="D242" s="329"/>
      <c r="E242" s="330"/>
      <c r="F242" s="329"/>
      <c r="G242" s="331"/>
      <c r="H242" s="331"/>
      <c r="I242" s="332"/>
      <c r="J242" s="332"/>
    </row>
    <row r="243" spans="3:10" s="328" customFormat="1" x14ac:dyDescent="0.3">
      <c r="C243" s="329"/>
      <c r="D243" s="329"/>
      <c r="E243" s="330"/>
      <c r="F243" s="329"/>
      <c r="G243" s="331"/>
      <c r="H243" s="331"/>
      <c r="I243" s="332"/>
      <c r="J243" s="332"/>
    </row>
    <row r="244" spans="3:10" s="328" customFormat="1" x14ac:dyDescent="0.3">
      <c r="C244" s="329"/>
      <c r="D244" s="329"/>
      <c r="E244" s="330"/>
      <c r="F244" s="329"/>
      <c r="G244" s="331"/>
      <c r="H244" s="331"/>
      <c r="I244" s="332"/>
      <c r="J244" s="332"/>
    </row>
    <row r="245" spans="3:10" s="328" customFormat="1" x14ac:dyDescent="0.3">
      <c r="C245" s="329"/>
      <c r="D245" s="329"/>
      <c r="E245" s="330"/>
      <c r="F245" s="329"/>
      <c r="G245" s="331"/>
      <c r="H245" s="331"/>
      <c r="I245" s="332"/>
      <c r="J245" s="332"/>
    </row>
    <row r="246" spans="3:10" s="328" customFormat="1" x14ac:dyDescent="0.3">
      <c r="C246" s="329"/>
      <c r="D246" s="329"/>
      <c r="E246" s="330"/>
      <c r="F246" s="329"/>
      <c r="G246" s="331"/>
      <c r="H246" s="331"/>
      <c r="I246" s="332"/>
      <c r="J246" s="332"/>
    </row>
    <row r="247" spans="3:10" s="328" customFormat="1" x14ac:dyDescent="0.3">
      <c r="C247" s="329"/>
      <c r="D247" s="329"/>
      <c r="E247" s="330"/>
      <c r="F247" s="329"/>
      <c r="G247" s="331"/>
      <c r="H247" s="331"/>
      <c r="I247" s="332"/>
      <c r="J247" s="332"/>
    </row>
    <row r="248" spans="3:10" s="328" customFormat="1" x14ac:dyDescent="0.3">
      <c r="C248" s="329"/>
      <c r="D248" s="329"/>
      <c r="E248" s="330"/>
      <c r="F248" s="329"/>
      <c r="G248" s="331"/>
      <c r="H248" s="331"/>
      <c r="I248" s="332"/>
      <c r="J248" s="332"/>
    </row>
    <row r="249" spans="3:10" s="328" customFormat="1" x14ac:dyDescent="0.3">
      <c r="C249" s="329"/>
      <c r="D249" s="329"/>
      <c r="E249" s="330"/>
      <c r="F249" s="329"/>
      <c r="G249" s="331"/>
      <c r="H249" s="331"/>
      <c r="I249" s="332"/>
      <c r="J249" s="332"/>
    </row>
    <row r="250" spans="3:10" s="328" customFormat="1" x14ac:dyDescent="0.3">
      <c r="C250" s="329"/>
      <c r="D250" s="329"/>
      <c r="E250" s="330"/>
      <c r="F250" s="329"/>
      <c r="G250" s="331"/>
      <c r="H250" s="331"/>
      <c r="I250" s="332"/>
      <c r="J250" s="332"/>
    </row>
    <row r="251" spans="3:10" s="328" customFormat="1" x14ac:dyDescent="0.3">
      <c r="C251" s="329"/>
      <c r="D251" s="329"/>
      <c r="E251" s="330"/>
      <c r="F251" s="329"/>
      <c r="G251" s="331"/>
      <c r="H251" s="331"/>
      <c r="I251" s="332"/>
      <c r="J251" s="332"/>
    </row>
    <row r="252" spans="3:10" s="328" customFormat="1" x14ac:dyDescent="0.3">
      <c r="C252" s="329"/>
      <c r="D252" s="329"/>
      <c r="E252" s="330"/>
      <c r="F252" s="329"/>
      <c r="G252" s="331"/>
      <c r="H252" s="331"/>
      <c r="I252" s="332"/>
      <c r="J252" s="332"/>
    </row>
    <row r="253" spans="3:10" s="328" customFormat="1" x14ac:dyDescent="0.3">
      <c r="C253" s="329"/>
      <c r="D253" s="329"/>
      <c r="E253" s="330"/>
      <c r="F253" s="329"/>
      <c r="G253" s="331"/>
      <c r="H253" s="331"/>
      <c r="I253" s="332"/>
      <c r="J253" s="332"/>
    </row>
    <row r="254" spans="3:10" s="328" customFormat="1" x14ac:dyDescent="0.3">
      <c r="C254" s="329"/>
      <c r="D254" s="329"/>
      <c r="E254" s="330"/>
      <c r="F254" s="329"/>
      <c r="G254" s="331"/>
      <c r="H254" s="331"/>
      <c r="I254" s="332"/>
      <c r="J254" s="332"/>
    </row>
    <row r="255" spans="3:10" s="328" customFormat="1" x14ac:dyDescent="0.3">
      <c r="C255" s="329"/>
      <c r="D255" s="329"/>
      <c r="E255" s="330"/>
      <c r="F255" s="329"/>
      <c r="G255" s="331"/>
      <c r="H255" s="331"/>
      <c r="I255" s="332"/>
      <c r="J255" s="332"/>
    </row>
    <row r="256" spans="3:10" s="328" customFormat="1" x14ac:dyDescent="0.3">
      <c r="C256" s="329"/>
      <c r="D256" s="329"/>
      <c r="E256" s="330"/>
      <c r="F256" s="329"/>
      <c r="G256" s="331"/>
      <c r="H256" s="331"/>
      <c r="I256" s="332"/>
      <c r="J256" s="332"/>
    </row>
    <row r="257" spans="3:10" s="328" customFormat="1" x14ac:dyDescent="0.3">
      <c r="C257" s="329"/>
      <c r="D257" s="329"/>
      <c r="E257" s="330"/>
      <c r="F257" s="329"/>
      <c r="G257" s="331"/>
      <c r="H257" s="331"/>
      <c r="I257" s="332"/>
      <c r="J257" s="332"/>
    </row>
    <row r="258" spans="3:10" s="328" customFormat="1" x14ac:dyDescent="0.3">
      <c r="C258" s="329"/>
      <c r="D258" s="329"/>
      <c r="E258" s="330"/>
      <c r="F258" s="329"/>
      <c r="G258" s="331"/>
      <c r="H258" s="331"/>
      <c r="I258" s="332"/>
      <c r="J258" s="332"/>
    </row>
    <row r="259" spans="3:10" s="328" customFormat="1" x14ac:dyDescent="0.3">
      <c r="C259" s="329"/>
      <c r="D259" s="329"/>
      <c r="E259" s="330"/>
      <c r="F259" s="329"/>
      <c r="G259" s="331"/>
      <c r="H259" s="331"/>
      <c r="I259" s="332"/>
      <c r="J259" s="332"/>
    </row>
    <row r="260" spans="3:10" s="328" customFormat="1" x14ac:dyDescent="0.3">
      <c r="C260" s="329"/>
      <c r="D260" s="329"/>
      <c r="E260" s="330"/>
      <c r="F260" s="329"/>
      <c r="G260" s="331"/>
      <c r="H260" s="331"/>
      <c r="I260" s="332"/>
      <c r="J260" s="332"/>
    </row>
    <row r="261" spans="3:10" s="328" customFormat="1" x14ac:dyDescent="0.3">
      <c r="C261" s="329"/>
      <c r="D261" s="329"/>
      <c r="E261" s="330"/>
      <c r="F261" s="329"/>
      <c r="G261" s="331"/>
      <c r="H261" s="331"/>
      <c r="I261" s="332"/>
      <c r="J261" s="332"/>
    </row>
    <row r="262" spans="3:10" s="328" customFormat="1" x14ac:dyDescent="0.3">
      <c r="C262" s="329"/>
      <c r="D262" s="329"/>
      <c r="E262" s="330"/>
      <c r="F262" s="329"/>
      <c r="G262" s="331"/>
      <c r="H262" s="331"/>
      <c r="I262" s="332"/>
      <c r="J262" s="332"/>
    </row>
    <row r="263" spans="3:10" s="328" customFormat="1" x14ac:dyDescent="0.3">
      <c r="C263" s="329"/>
      <c r="D263" s="329"/>
      <c r="E263" s="330"/>
      <c r="F263" s="329"/>
      <c r="G263" s="331"/>
      <c r="H263" s="331"/>
      <c r="I263" s="332"/>
      <c r="J263" s="332"/>
    </row>
    <row r="264" spans="3:10" s="328" customFormat="1" x14ac:dyDescent="0.3">
      <c r="C264" s="329"/>
      <c r="D264" s="329"/>
      <c r="E264" s="330"/>
      <c r="F264" s="329"/>
      <c r="G264" s="331"/>
      <c r="H264" s="331"/>
      <c r="I264" s="332"/>
      <c r="J264" s="332"/>
    </row>
    <row r="265" spans="3:10" s="328" customFormat="1" x14ac:dyDescent="0.3">
      <c r="C265" s="329"/>
      <c r="D265" s="329"/>
      <c r="E265" s="330"/>
      <c r="F265" s="329"/>
      <c r="G265" s="331"/>
      <c r="H265" s="331"/>
      <c r="I265" s="332"/>
      <c r="J265" s="332"/>
    </row>
    <row r="266" spans="3:10" s="328" customFormat="1" x14ac:dyDescent="0.3">
      <c r="C266" s="329"/>
      <c r="D266" s="329"/>
      <c r="E266" s="330"/>
      <c r="F266" s="329"/>
      <c r="G266" s="331"/>
      <c r="H266" s="331"/>
      <c r="I266" s="332"/>
      <c r="J266" s="332"/>
    </row>
    <row r="267" spans="3:10" s="328" customFormat="1" x14ac:dyDescent="0.3">
      <c r="C267" s="329"/>
      <c r="D267" s="329"/>
      <c r="E267" s="330"/>
      <c r="F267" s="329"/>
      <c r="G267" s="331"/>
      <c r="H267" s="331"/>
      <c r="I267" s="332"/>
      <c r="J267" s="332"/>
    </row>
    <row r="268" spans="3:10" s="328" customFormat="1" x14ac:dyDescent="0.3">
      <c r="C268" s="329"/>
      <c r="D268" s="329"/>
      <c r="E268" s="330"/>
      <c r="F268" s="329"/>
      <c r="G268" s="331"/>
      <c r="H268" s="331"/>
      <c r="I268" s="332"/>
      <c r="J268" s="332"/>
    </row>
    <row r="269" spans="3:10" s="328" customFormat="1" x14ac:dyDescent="0.3">
      <c r="C269" s="329"/>
      <c r="D269" s="329"/>
      <c r="E269" s="330"/>
      <c r="F269" s="329"/>
      <c r="G269" s="331"/>
      <c r="H269" s="331"/>
      <c r="I269" s="332"/>
      <c r="J269" s="332"/>
    </row>
    <row r="270" spans="3:10" s="328" customFormat="1" x14ac:dyDescent="0.3">
      <c r="C270" s="329"/>
      <c r="D270" s="329"/>
      <c r="E270" s="330"/>
      <c r="F270" s="329"/>
      <c r="G270" s="331"/>
      <c r="H270" s="331"/>
      <c r="I270" s="332"/>
      <c r="J270" s="332"/>
    </row>
    <row r="271" spans="3:10" s="328" customFormat="1" x14ac:dyDescent="0.3">
      <c r="C271" s="329"/>
      <c r="D271" s="329"/>
      <c r="E271" s="330"/>
      <c r="F271" s="329"/>
      <c r="G271" s="331"/>
      <c r="H271" s="331"/>
      <c r="I271" s="332"/>
      <c r="J271" s="332"/>
    </row>
    <row r="272" spans="3:10" s="328" customFormat="1" x14ac:dyDescent="0.3">
      <c r="C272" s="329"/>
      <c r="D272" s="329"/>
      <c r="E272" s="330"/>
      <c r="F272" s="329"/>
      <c r="G272" s="331"/>
      <c r="H272" s="331"/>
      <c r="I272" s="332"/>
      <c r="J272" s="332"/>
    </row>
    <row r="273" spans="3:10" s="328" customFormat="1" x14ac:dyDescent="0.3">
      <c r="C273" s="329"/>
      <c r="D273" s="329"/>
      <c r="E273" s="330"/>
      <c r="F273" s="329"/>
      <c r="G273" s="331"/>
      <c r="H273" s="331"/>
      <c r="I273" s="332"/>
      <c r="J273" s="332"/>
    </row>
    <row r="274" spans="3:10" s="328" customFormat="1" x14ac:dyDescent="0.3">
      <c r="C274" s="329"/>
      <c r="D274" s="329"/>
      <c r="E274" s="330"/>
      <c r="F274" s="329"/>
      <c r="G274" s="331"/>
      <c r="H274" s="331"/>
      <c r="I274" s="332"/>
      <c r="J274" s="332"/>
    </row>
    <row r="275" spans="3:10" s="328" customFormat="1" x14ac:dyDescent="0.3">
      <c r="C275" s="329"/>
      <c r="D275" s="329"/>
      <c r="E275" s="330"/>
      <c r="F275" s="329"/>
      <c r="G275" s="331"/>
      <c r="H275" s="331"/>
      <c r="I275" s="332"/>
      <c r="J275" s="332"/>
    </row>
    <row r="276" spans="3:10" s="328" customFormat="1" x14ac:dyDescent="0.3">
      <c r="C276" s="329"/>
      <c r="D276" s="329"/>
      <c r="E276" s="330"/>
      <c r="F276" s="329"/>
      <c r="G276" s="331"/>
      <c r="H276" s="331"/>
      <c r="I276" s="332"/>
      <c r="J276" s="332"/>
    </row>
    <row r="277" spans="3:10" s="328" customFormat="1" x14ac:dyDescent="0.3">
      <c r="C277" s="329"/>
      <c r="D277" s="329"/>
      <c r="E277" s="330"/>
      <c r="F277" s="329"/>
      <c r="G277" s="331"/>
      <c r="H277" s="331"/>
      <c r="I277" s="332"/>
      <c r="J277" s="332"/>
    </row>
    <row r="278" spans="3:10" s="328" customFormat="1" x14ac:dyDescent="0.3">
      <c r="C278" s="329"/>
      <c r="D278" s="329"/>
      <c r="E278" s="330"/>
      <c r="F278" s="329"/>
      <c r="G278" s="331"/>
      <c r="H278" s="331"/>
      <c r="I278" s="332"/>
      <c r="J278" s="332"/>
    </row>
    <row r="279" spans="3:10" s="328" customFormat="1" x14ac:dyDescent="0.3">
      <c r="C279" s="329"/>
      <c r="D279" s="329"/>
      <c r="E279" s="330"/>
      <c r="F279" s="329"/>
      <c r="G279" s="331"/>
      <c r="H279" s="331"/>
      <c r="I279" s="332"/>
      <c r="J279" s="332"/>
    </row>
    <row r="280" spans="3:10" s="328" customFormat="1" x14ac:dyDescent="0.3">
      <c r="C280" s="329"/>
      <c r="D280" s="329"/>
      <c r="E280" s="330"/>
      <c r="F280" s="329"/>
      <c r="G280" s="331"/>
      <c r="H280" s="331"/>
      <c r="I280" s="332"/>
      <c r="J280" s="332"/>
    </row>
    <row r="281" spans="3:10" s="328" customFormat="1" x14ac:dyDescent="0.3">
      <c r="C281" s="329"/>
      <c r="D281" s="329"/>
      <c r="E281" s="330"/>
      <c r="F281" s="329"/>
      <c r="G281" s="331"/>
      <c r="H281" s="331"/>
      <c r="I281" s="332"/>
      <c r="J281" s="332"/>
    </row>
    <row r="282" spans="3:10" s="328" customFormat="1" x14ac:dyDescent="0.3">
      <c r="C282" s="329"/>
      <c r="D282" s="329"/>
      <c r="E282" s="330"/>
      <c r="F282" s="329"/>
      <c r="G282" s="331"/>
      <c r="H282" s="331"/>
      <c r="I282" s="332"/>
      <c r="J282" s="332"/>
    </row>
    <row r="283" spans="3:10" s="328" customFormat="1" x14ac:dyDescent="0.3">
      <c r="C283" s="329"/>
      <c r="D283" s="329"/>
      <c r="E283" s="330"/>
      <c r="F283" s="329"/>
      <c r="G283" s="331"/>
      <c r="H283" s="331"/>
      <c r="I283" s="332"/>
      <c r="J283" s="332"/>
    </row>
    <row r="284" spans="3:10" s="328" customFormat="1" x14ac:dyDescent="0.3">
      <c r="C284" s="329"/>
      <c r="D284" s="329"/>
      <c r="E284" s="330"/>
      <c r="F284" s="329"/>
      <c r="G284" s="331"/>
      <c r="H284" s="331"/>
      <c r="I284" s="332"/>
      <c r="J284" s="332"/>
    </row>
    <row r="285" spans="3:10" s="328" customFormat="1" x14ac:dyDescent="0.3">
      <c r="C285" s="329"/>
      <c r="D285" s="329"/>
      <c r="E285" s="330"/>
      <c r="F285" s="329"/>
      <c r="G285" s="331"/>
      <c r="H285" s="331"/>
      <c r="I285" s="332"/>
      <c r="J285" s="332"/>
    </row>
    <row r="286" spans="3:10" s="328" customFormat="1" x14ac:dyDescent="0.3">
      <c r="C286" s="329"/>
      <c r="D286" s="329"/>
      <c r="E286" s="330"/>
      <c r="F286" s="329"/>
      <c r="G286" s="331"/>
      <c r="H286" s="331"/>
      <c r="I286" s="332"/>
      <c r="J286" s="332"/>
    </row>
    <row r="287" spans="3:10" s="328" customFormat="1" x14ac:dyDescent="0.3">
      <c r="C287" s="329"/>
      <c r="D287" s="329"/>
      <c r="E287" s="330"/>
      <c r="F287" s="329"/>
      <c r="G287" s="331"/>
      <c r="H287" s="331"/>
      <c r="I287" s="332"/>
      <c r="J287" s="332"/>
    </row>
    <row r="288" spans="3:10" s="328" customFormat="1" x14ac:dyDescent="0.3">
      <c r="C288" s="329"/>
      <c r="D288" s="329"/>
      <c r="E288" s="330"/>
      <c r="F288" s="329"/>
      <c r="G288" s="331"/>
      <c r="H288" s="331"/>
      <c r="I288" s="332"/>
      <c r="J288" s="332"/>
    </row>
    <row r="289" spans="3:10" s="328" customFormat="1" x14ac:dyDescent="0.3">
      <c r="C289" s="329"/>
      <c r="D289" s="329"/>
      <c r="E289" s="330"/>
      <c r="F289" s="329"/>
      <c r="G289" s="331"/>
      <c r="H289" s="331"/>
      <c r="I289" s="332"/>
      <c r="J289" s="332"/>
    </row>
    <row r="290" spans="3:10" s="328" customFormat="1" x14ac:dyDescent="0.3">
      <c r="C290" s="329"/>
      <c r="D290" s="329"/>
      <c r="E290" s="330"/>
      <c r="F290" s="329"/>
      <c r="G290" s="331"/>
      <c r="H290" s="331"/>
      <c r="I290" s="332"/>
      <c r="J290" s="332"/>
    </row>
    <row r="291" spans="3:10" s="328" customFormat="1" x14ac:dyDescent="0.3">
      <c r="C291" s="329"/>
      <c r="D291" s="329"/>
      <c r="E291" s="330"/>
      <c r="F291" s="329"/>
      <c r="G291" s="331"/>
      <c r="H291" s="331"/>
      <c r="I291" s="332"/>
      <c r="J291" s="332"/>
    </row>
    <row r="292" spans="3:10" s="328" customFormat="1" x14ac:dyDescent="0.3">
      <c r="C292" s="329"/>
      <c r="D292" s="329"/>
      <c r="E292" s="330"/>
      <c r="F292" s="329"/>
      <c r="G292" s="331"/>
      <c r="H292" s="331"/>
      <c r="I292" s="332"/>
      <c r="J292" s="332"/>
    </row>
    <row r="293" spans="3:10" s="328" customFormat="1" x14ac:dyDescent="0.3">
      <c r="C293" s="329"/>
      <c r="D293" s="329"/>
      <c r="E293" s="330"/>
      <c r="F293" s="329"/>
      <c r="G293" s="331"/>
      <c r="H293" s="331"/>
      <c r="I293" s="332"/>
      <c r="J293" s="332"/>
    </row>
    <row r="294" spans="3:10" s="328" customFormat="1" x14ac:dyDescent="0.3">
      <c r="C294" s="329"/>
      <c r="D294" s="329"/>
      <c r="E294" s="330"/>
      <c r="F294" s="329"/>
      <c r="G294" s="331"/>
      <c r="H294" s="331"/>
      <c r="I294" s="332"/>
      <c r="J294" s="332"/>
    </row>
    <row r="295" spans="3:10" s="328" customFormat="1" x14ac:dyDescent="0.3">
      <c r="C295" s="329"/>
      <c r="D295" s="329"/>
      <c r="E295" s="330"/>
      <c r="F295" s="329"/>
      <c r="G295" s="331"/>
      <c r="H295" s="331"/>
      <c r="I295" s="332"/>
      <c r="J295" s="332"/>
    </row>
    <row r="296" spans="3:10" s="328" customFormat="1" x14ac:dyDescent="0.3">
      <c r="C296" s="329"/>
      <c r="D296" s="329"/>
      <c r="E296" s="330"/>
      <c r="F296" s="329"/>
      <c r="G296" s="331"/>
      <c r="H296" s="331"/>
      <c r="I296" s="332"/>
      <c r="J296" s="332"/>
    </row>
    <row r="297" spans="3:10" s="328" customFormat="1" x14ac:dyDescent="0.3">
      <c r="C297" s="329"/>
      <c r="D297" s="329"/>
      <c r="E297" s="330"/>
      <c r="F297" s="329"/>
      <c r="G297" s="331"/>
      <c r="H297" s="331"/>
      <c r="I297" s="332"/>
      <c r="J297" s="332"/>
    </row>
    <row r="298" spans="3:10" s="328" customFormat="1" x14ac:dyDescent="0.3">
      <c r="C298" s="329"/>
      <c r="D298" s="329"/>
      <c r="E298" s="330"/>
      <c r="F298" s="329"/>
      <c r="G298" s="331"/>
      <c r="H298" s="331"/>
      <c r="I298" s="332"/>
      <c r="J298" s="332"/>
    </row>
    <row r="299" spans="3:10" s="328" customFormat="1" x14ac:dyDescent="0.3">
      <c r="C299" s="329"/>
      <c r="D299" s="329"/>
      <c r="E299" s="330"/>
      <c r="F299" s="329"/>
      <c r="G299" s="331"/>
      <c r="H299" s="331"/>
      <c r="I299" s="332"/>
      <c r="J299" s="332"/>
    </row>
    <row r="300" spans="3:10" s="328" customFormat="1" x14ac:dyDescent="0.3">
      <c r="C300" s="329"/>
      <c r="D300" s="329"/>
      <c r="E300" s="330"/>
      <c r="F300" s="329"/>
      <c r="G300" s="331"/>
      <c r="H300" s="331"/>
      <c r="I300" s="332"/>
      <c r="J300" s="332"/>
    </row>
    <row r="301" spans="3:10" s="328" customFormat="1" x14ac:dyDescent="0.3">
      <c r="C301" s="329"/>
      <c r="D301" s="329"/>
      <c r="E301" s="330"/>
      <c r="F301" s="329"/>
      <c r="G301" s="331"/>
      <c r="H301" s="331"/>
      <c r="I301" s="332"/>
      <c r="J301" s="332"/>
    </row>
    <row r="302" spans="3:10" s="328" customFormat="1" x14ac:dyDescent="0.3">
      <c r="C302" s="329"/>
      <c r="D302" s="329"/>
      <c r="E302" s="330"/>
      <c r="F302" s="329"/>
      <c r="G302" s="331"/>
      <c r="H302" s="331"/>
      <c r="I302" s="332"/>
      <c r="J302" s="332"/>
    </row>
    <row r="303" spans="3:10" s="328" customFormat="1" x14ac:dyDescent="0.3">
      <c r="C303" s="329"/>
      <c r="D303" s="329"/>
      <c r="E303" s="330"/>
      <c r="F303" s="329"/>
      <c r="G303" s="331"/>
      <c r="H303" s="331"/>
      <c r="I303" s="332"/>
      <c r="J303" s="332"/>
    </row>
    <row r="304" spans="3:10" s="328" customFormat="1" x14ac:dyDescent="0.3">
      <c r="C304" s="329"/>
      <c r="D304" s="329"/>
      <c r="E304" s="330"/>
      <c r="F304" s="329"/>
      <c r="G304" s="331"/>
      <c r="H304" s="331"/>
      <c r="I304" s="332"/>
      <c r="J304" s="332"/>
    </row>
    <row r="305" spans="3:10" s="328" customFormat="1" x14ac:dyDescent="0.3">
      <c r="C305" s="329"/>
      <c r="D305" s="329"/>
      <c r="E305" s="330"/>
      <c r="F305" s="329"/>
      <c r="G305" s="331"/>
      <c r="H305" s="331"/>
      <c r="I305" s="332"/>
      <c r="J305" s="332"/>
    </row>
    <row r="306" spans="3:10" s="328" customFormat="1" x14ac:dyDescent="0.3">
      <c r="C306" s="329"/>
      <c r="D306" s="329"/>
      <c r="E306" s="330"/>
      <c r="F306" s="329"/>
      <c r="G306" s="331"/>
      <c r="H306" s="331"/>
      <c r="I306" s="332"/>
      <c r="J306" s="332"/>
    </row>
    <row r="307" spans="3:10" s="328" customFormat="1" x14ac:dyDescent="0.3">
      <c r="C307" s="329"/>
      <c r="D307" s="329"/>
      <c r="E307" s="330"/>
      <c r="F307" s="329"/>
      <c r="G307" s="331"/>
      <c r="H307" s="331"/>
      <c r="I307" s="332"/>
      <c r="J307" s="332"/>
    </row>
    <row r="308" spans="3:10" s="328" customFormat="1" x14ac:dyDescent="0.3">
      <c r="C308" s="329"/>
      <c r="D308" s="329"/>
      <c r="E308" s="330"/>
      <c r="F308" s="329"/>
      <c r="G308" s="331"/>
      <c r="H308" s="331"/>
      <c r="I308" s="332"/>
      <c r="J308" s="332"/>
    </row>
    <row r="309" spans="3:10" s="328" customFormat="1" x14ac:dyDescent="0.3">
      <c r="C309" s="329"/>
      <c r="D309" s="329"/>
      <c r="E309" s="330"/>
      <c r="F309" s="329"/>
      <c r="G309" s="331"/>
      <c r="H309" s="331"/>
      <c r="I309" s="332"/>
      <c r="J309" s="332"/>
    </row>
    <row r="310" spans="3:10" s="328" customFormat="1" x14ac:dyDescent="0.3">
      <c r="C310" s="329"/>
      <c r="D310" s="329"/>
      <c r="E310" s="330"/>
      <c r="F310" s="329"/>
      <c r="G310" s="331"/>
      <c r="H310" s="331"/>
      <c r="I310" s="332"/>
      <c r="J310" s="332"/>
    </row>
    <row r="311" spans="3:10" s="328" customFormat="1" x14ac:dyDescent="0.3">
      <c r="C311" s="329"/>
      <c r="D311" s="329"/>
      <c r="E311" s="330"/>
      <c r="F311" s="329"/>
      <c r="G311" s="331"/>
      <c r="H311" s="331"/>
      <c r="I311" s="332"/>
      <c r="J311" s="332"/>
    </row>
    <row r="312" spans="3:10" s="328" customFormat="1" x14ac:dyDescent="0.3">
      <c r="C312" s="329"/>
      <c r="D312" s="329"/>
      <c r="E312" s="330"/>
      <c r="F312" s="329"/>
      <c r="G312" s="331"/>
      <c r="H312" s="331"/>
      <c r="I312" s="332"/>
      <c r="J312" s="332"/>
    </row>
    <row r="313" spans="3:10" s="328" customFormat="1" x14ac:dyDescent="0.3">
      <c r="C313" s="329"/>
      <c r="D313" s="329"/>
      <c r="E313" s="330"/>
      <c r="F313" s="329"/>
      <c r="G313" s="331"/>
      <c r="H313" s="331"/>
      <c r="I313" s="332"/>
      <c r="J313" s="332"/>
    </row>
    <row r="314" spans="3:10" s="328" customFormat="1" x14ac:dyDescent="0.3">
      <c r="C314" s="329"/>
      <c r="D314" s="329"/>
      <c r="E314" s="330"/>
      <c r="F314" s="329"/>
      <c r="G314" s="331"/>
      <c r="H314" s="331"/>
      <c r="I314" s="332"/>
      <c r="J314" s="332"/>
    </row>
    <row r="315" spans="3:10" s="328" customFormat="1" x14ac:dyDescent="0.3">
      <c r="C315" s="329"/>
      <c r="D315" s="329"/>
      <c r="E315" s="330"/>
      <c r="F315" s="329"/>
      <c r="G315" s="331"/>
      <c r="H315" s="331"/>
      <c r="I315" s="332"/>
      <c r="J315" s="332"/>
    </row>
    <row r="316" spans="3:10" s="328" customFormat="1" x14ac:dyDescent="0.3">
      <c r="C316" s="329"/>
      <c r="D316" s="329"/>
      <c r="E316" s="330"/>
      <c r="F316" s="329"/>
      <c r="G316" s="331"/>
      <c r="H316" s="331"/>
      <c r="I316" s="332"/>
      <c r="J316" s="332"/>
    </row>
    <row r="317" spans="3:10" s="328" customFormat="1" x14ac:dyDescent="0.3">
      <c r="C317" s="329"/>
      <c r="D317" s="329"/>
      <c r="E317" s="330"/>
      <c r="F317" s="329"/>
      <c r="G317" s="331"/>
      <c r="H317" s="331"/>
      <c r="I317" s="332"/>
      <c r="J317" s="332"/>
    </row>
  </sheetData>
  <sortState ref="A6:Y76">
    <sortCondition descending="1" ref="G6:G76"/>
  </sortState>
  <conditionalFormatting sqref="C6:C76">
    <cfRule type="colorScale" priority="7">
      <colorScale>
        <cfvo type="min"/>
        <cfvo type="percentile" val="50"/>
        <cfvo type="max"/>
        <color rgb="FF63BE7B"/>
        <color rgb="FFFFEB84"/>
        <color rgb="FFF8696B"/>
      </colorScale>
    </cfRule>
  </conditionalFormatting>
  <conditionalFormatting sqref="G6:H76">
    <cfRule type="colorScale" priority="6">
      <colorScale>
        <cfvo type="min"/>
        <cfvo type="percentile" val="50"/>
        <cfvo type="max"/>
        <color rgb="FFF8696B"/>
        <color rgb="FFFFEB84"/>
        <color rgb="FF63BE7B"/>
      </colorScale>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3"/>
  <sheetViews>
    <sheetView zoomScaleNormal="100" workbookViewId="0">
      <pane xSplit="1" ySplit="6" topLeftCell="B7" activePane="bottomRight" state="frozen"/>
      <selection activeCell="P19" sqref="P18:P19"/>
      <selection pane="topRight" activeCell="P19" sqref="P18:P19"/>
      <selection pane="bottomLeft" activeCell="P19" sqref="P18:P19"/>
      <selection pane="bottomRight" activeCell="F11" sqref="F11"/>
    </sheetView>
  </sheetViews>
  <sheetFormatPr defaultRowHeight="18.75" x14ac:dyDescent="0.3"/>
  <cols>
    <col min="1" max="1" width="30.5703125" style="341" customWidth="1"/>
    <col min="2" max="2" width="9.42578125" style="227" bestFit="1" customWidth="1"/>
    <col min="3" max="3" width="8.28515625" style="342" customWidth="1"/>
    <col min="4" max="4" width="11" style="10" customWidth="1"/>
    <col min="5" max="5" width="19.28515625" style="227" customWidth="1"/>
    <col min="6" max="6" width="12.5703125" customWidth="1"/>
    <col min="7" max="7" width="7.42578125" style="333" customWidth="1"/>
    <col min="8" max="8" width="9.140625" style="10" customWidth="1"/>
    <col min="9" max="9" width="7.42578125" style="333" customWidth="1"/>
    <col min="10" max="10" width="9.140625" style="7" customWidth="1"/>
    <col min="11" max="11" width="7.42578125" style="333" customWidth="1"/>
    <col min="12" max="12" width="9.140625" style="7" customWidth="1"/>
    <col min="13" max="13" width="7.42578125" style="333" customWidth="1"/>
    <col min="14" max="14" width="9.140625" style="7" customWidth="1"/>
    <col min="15" max="15" width="1.5703125" style="1" customWidth="1"/>
    <col min="16" max="16" width="7.7109375" style="333" customWidth="1"/>
    <col min="17" max="17" width="9.140625" style="7" customWidth="1"/>
    <col min="18" max="18" width="3.85546875" customWidth="1"/>
    <col min="19" max="19" width="9.5703125" style="7" bestFit="1" customWidth="1"/>
    <col min="20" max="20" width="8.7109375" style="7" bestFit="1" customWidth="1"/>
    <col min="21" max="21" width="9.5703125" style="221" bestFit="1" customWidth="1"/>
    <col min="22" max="23" width="7.85546875" style="340" customWidth="1"/>
    <col min="24" max="24" width="3.85546875" customWidth="1"/>
    <col min="25" max="25" width="4.28515625" customWidth="1"/>
    <col min="26" max="26" width="12.7109375" style="1" bestFit="1" customWidth="1"/>
    <col min="27" max="29" width="8.85546875" style="1"/>
    <col min="30" max="30" width="10.42578125" style="7" customWidth="1"/>
  </cols>
  <sheetData>
    <row r="1" spans="1:30" x14ac:dyDescent="0.3">
      <c r="A1" s="336" t="s">
        <v>205</v>
      </c>
      <c r="B1" s="339"/>
      <c r="C1" s="337"/>
      <c r="E1" s="338" t="s">
        <v>206</v>
      </c>
    </row>
    <row r="2" spans="1:30" x14ac:dyDescent="0.3">
      <c r="A2" s="336"/>
      <c r="B2" s="339"/>
      <c r="C2" s="337"/>
      <c r="E2" s="338"/>
    </row>
    <row r="3" spans="1:30" ht="19.5" thickBot="1" x14ac:dyDescent="0.35">
      <c r="A3" s="336"/>
      <c r="B3" s="937"/>
      <c r="C3" s="936" t="s">
        <v>532</v>
      </c>
      <c r="D3" s="2"/>
      <c r="E3" s="347" t="s">
        <v>207</v>
      </c>
      <c r="G3" s="344" t="s">
        <v>209</v>
      </c>
      <c r="H3" s="345"/>
      <c r="I3" s="344"/>
      <c r="J3" s="345"/>
      <c r="K3" s="344"/>
      <c r="L3" s="345"/>
      <c r="M3" s="344"/>
      <c r="N3" s="345"/>
      <c r="O3" s="345"/>
      <c r="P3" s="344"/>
      <c r="Q3" s="345"/>
      <c r="R3" s="346"/>
      <c r="S3" s="345"/>
      <c r="T3" s="345"/>
      <c r="U3" s="345"/>
      <c r="V3" s="344"/>
      <c r="W3" s="344"/>
      <c r="X3" s="346"/>
      <c r="Y3" s="346"/>
      <c r="Z3" s="345"/>
      <c r="AA3" s="345"/>
      <c r="AB3" s="345"/>
      <c r="AC3" s="345"/>
      <c r="AD3" s="345"/>
    </row>
    <row r="4" spans="1:30" x14ac:dyDescent="0.3">
      <c r="B4" s="347" t="s">
        <v>208</v>
      </c>
      <c r="C4" s="549" t="s">
        <v>533</v>
      </c>
      <c r="D4" s="662"/>
      <c r="E4" s="347" t="s">
        <v>211</v>
      </c>
      <c r="G4" s="945"/>
      <c r="H4" s="946"/>
      <c r="I4" s="951" t="s">
        <v>534</v>
      </c>
      <c r="J4" s="947"/>
      <c r="K4" s="945"/>
      <c r="L4" s="947"/>
      <c r="M4" s="945"/>
      <c r="N4" s="947"/>
      <c r="O4" s="947"/>
      <c r="P4" s="951" t="s">
        <v>535</v>
      </c>
      <c r="Q4" s="946"/>
      <c r="R4" s="953"/>
      <c r="S4" s="946" t="s">
        <v>536</v>
      </c>
      <c r="T4" s="947"/>
      <c r="U4" s="949"/>
      <c r="V4" s="950"/>
      <c r="W4" s="950"/>
      <c r="X4" s="952"/>
      <c r="Y4" s="948"/>
      <c r="Z4" s="947"/>
      <c r="AA4" s="947"/>
      <c r="AB4" s="947"/>
      <c r="AC4" s="947"/>
      <c r="AD4" s="7" t="s">
        <v>537</v>
      </c>
    </row>
    <row r="5" spans="1:30" x14ac:dyDescent="0.3">
      <c r="A5" s="223"/>
      <c r="B5" s="347" t="s">
        <v>4</v>
      </c>
      <c r="C5" s="226" t="s">
        <v>210</v>
      </c>
      <c r="D5" s="343" t="s">
        <v>446</v>
      </c>
      <c r="E5" s="347" t="s">
        <v>215</v>
      </c>
      <c r="G5" s="938" t="s">
        <v>188</v>
      </c>
      <c r="H5" s="939"/>
      <c r="I5" s="938" t="s">
        <v>176</v>
      </c>
      <c r="J5" s="939"/>
      <c r="K5" s="938" t="s">
        <v>177</v>
      </c>
      <c r="L5" s="940"/>
      <c r="M5" s="941" t="s">
        <v>178</v>
      </c>
      <c r="N5" s="942"/>
      <c r="O5" s="348"/>
      <c r="P5" s="349" t="s">
        <v>179</v>
      </c>
      <c r="Q5" s="943"/>
      <c r="S5" s="225" t="s">
        <v>174</v>
      </c>
      <c r="T5" s="226" t="s">
        <v>174</v>
      </c>
      <c r="U5" s="227" t="s">
        <v>175</v>
      </c>
      <c r="V5" s="350" t="s">
        <v>6</v>
      </c>
      <c r="W5" s="944"/>
      <c r="Y5" s="358"/>
      <c r="Z5" s="2" t="s">
        <v>212</v>
      </c>
      <c r="AA5" s="2"/>
      <c r="AB5" s="2"/>
      <c r="AC5" s="258"/>
      <c r="AD5" s="7" t="s">
        <v>213</v>
      </c>
    </row>
    <row r="6" spans="1:30" ht="19.5" thickBot="1" x14ac:dyDescent="0.35">
      <c r="A6" s="304" t="s">
        <v>8</v>
      </c>
      <c r="B6" s="233" t="s">
        <v>6</v>
      </c>
      <c r="C6" s="351" t="s">
        <v>214</v>
      </c>
      <c r="D6" s="343" t="s">
        <v>303</v>
      </c>
      <c r="E6" s="738" t="s">
        <v>467</v>
      </c>
      <c r="G6" s="352" t="s">
        <v>6</v>
      </c>
      <c r="H6" s="353" t="s">
        <v>216</v>
      </c>
      <c r="I6" s="352" t="s">
        <v>6</v>
      </c>
      <c r="J6" s="353" t="s">
        <v>216</v>
      </c>
      <c r="K6" s="352" t="s">
        <v>6</v>
      </c>
      <c r="L6" s="353" t="s">
        <v>216</v>
      </c>
      <c r="M6" s="354" t="s">
        <v>6</v>
      </c>
      <c r="N6" s="355" t="s">
        <v>216</v>
      </c>
      <c r="O6" s="328"/>
      <c r="P6" s="354" t="s">
        <v>6</v>
      </c>
      <c r="Q6" s="233" t="s">
        <v>216</v>
      </c>
      <c r="S6" s="230" t="s">
        <v>175</v>
      </c>
      <c r="T6" s="231" t="s">
        <v>180</v>
      </c>
      <c r="U6" s="232" t="s">
        <v>7</v>
      </c>
      <c r="V6" s="356" t="s">
        <v>217</v>
      </c>
      <c r="W6" s="357"/>
      <c r="Y6" s="358"/>
      <c r="Z6" s="256" t="s">
        <v>188</v>
      </c>
      <c r="AA6" s="7" t="s">
        <v>88</v>
      </c>
      <c r="AB6" s="7" t="s">
        <v>87</v>
      </c>
      <c r="AC6" s="359" t="s">
        <v>86</v>
      </c>
      <c r="AD6" s="7" t="s">
        <v>7</v>
      </c>
    </row>
    <row r="7" spans="1:30" ht="19.5" thickBot="1" x14ac:dyDescent="0.35">
      <c r="A7" s="934" t="s">
        <v>304</v>
      </c>
      <c r="B7" s="362">
        <v>10</v>
      </c>
      <c r="C7" s="360">
        <v>10</v>
      </c>
      <c r="D7" s="550"/>
      <c r="E7" s="362"/>
      <c r="G7" s="363">
        <v>0</v>
      </c>
      <c r="H7" s="364">
        <v>69</v>
      </c>
      <c r="I7" s="363">
        <v>0.52173206514971326</v>
      </c>
      <c r="J7" s="240">
        <v>59</v>
      </c>
      <c r="K7" s="363">
        <v>0</v>
      </c>
      <c r="L7" s="240">
        <v>58</v>
      </c>
      <c r="M7" s="363">
        <v>0</v>
      </c>
      <c r="N7" s="365">
        <v>40</v>
      </c>
      <c r="P7" s="366">
        <v>0</v>
      </c>
      <c r="Q7" s="365">
        <v>66</v>
      </c>
      <c r="S7" s="238"/>
      <c r="T7" s="239"/>
      <c r="U7" s="935"/>
      <c r="V7" s="367">
        <f t="shared" ref="V7:V38" si="0">(MAX(I7,K7,M7)-G7)</f>
        <v>0.52173206514971326</v>
      </c>
      <c r="W7" s="313">
        <f t="shared" ref="W7:W38" si="1">P7-G7</f>
        <v>0</v>
      </c>
      <c r="Y7" s="358"/>
      <c r="Z7" s="7">
        <v>45</v>
      </c>
      <c r="AA7" s="7">
        <v>15</v>
      </c>
      <c r="AB7" s="7">
        <v>24</v>
      </c>
      <c r="AC7" s="359">
        <v>43</v>
      </c>
      <c r="AD7" s="268"/>
    </row>
    <row r="8" spans="1:30" ht="19.5" thickBot="1" x14ac:dyDescent="0.35">
      <c r="A8" s="370" t="s">
        <v>26</v>
      </c>
      <c r="B8" s="362">
        <v>10</v>
      </c>
      <c r="C8" s="368">
        <v>10</v>
      </c>
      <c r="D8" s="361"/>
      <c r="E8" s="362"/>
      <c r="G8" s="363">
        <v>1.189307241342707</v>
      </c>
      <c r="H8" s="369">
        <v>60</v>
      </c>
      <c r="I8" s="363">
        <v>0</v>
      </c>
      <c r="J8" s="248">
        <v>64</v>
      </c>
      <c r="K8" s="363">
        <v>1.5606021765530258</v>
      </c>
      <c r="L8" s="248">
        <v>46</v>
      </c>
      <c r="M8" s="363">
        <v>1.6076684382060407</v>
      </c>
      <c r="N8" s="249">
        <v>30</v>
      </c>
      <c r="P8" s="366">
        <v>1.3593831735864974</v>
      </c>
      <c r="Q8" s="249">
        <v>50</v>
      </c>
      <c r="S8" s="246"/>
      <c r="T8" s="239">
        <v>10</v>
      </c>
      <c r="U8" s="247">
        <v>30</v>
      </c>
      <c r="V8" s="367">
        <f t="shared" si="0"/>
        <v>0.41836119686333362</v>
      </c>
      <c r="W8" s="367">
        <f t="shared" si="1"/>
        <v>0.17007593224379036</v>
      </c>
      <c r="Y8" s="358"/>
      <c r="Z8" s="7">
        <v>36</v>
      </c>
      <c r="AA8" s="7">
        <v>12</v>
      </c>
      <c r="AB8" s="7">
        <v>14</v>
      </c>
      <c r="AC8" s="359">
        <v>39</v>
      </c>
      <c r="AD8" s="268">
        <v>20</v>
      </c>
    </row>
    <row r="9" spans="1:30" ht="19.5" thickBot="1" x14ac:dyDescent="0.35">
      <c r="A9" s="370" t="s">
        <v>44</v>
      </c>
      <c r="B9" s="362">
        <v>9</v>
      </c>
      <c r="C9" s="368">
        <v>8</v>
      </c>
      <c r="D9" s="361">
        <v>1</v>
      </c>
      <c r="E9" s="362" t="s">
        <v>218</v>
      </c>
      <c r="G9" s="363">
        <v>5.3712544619934945</v>
      </c>
      <c r="H9" s="369">
        <v>24</v>
      </c>
      <c r="I9" s="363">
        <v>4.0090474904576716</v>
      </c>
      <c r="J9" s="248">
        <v>35</v>
      </c>
      <c r="K9" s="363">
        <v>5.9245325182249964</v>
      </c>
      <c r="L9" s="248">
        <v>17</v>
      </c>
      <c r="M9" s="363">
        <v>4.7823038245756919</v>
      </c>
      <c r="N9" s="249">
        <v>16</v>
      </c>
      <c r="P9" s="366">
        <v>3.9730483335169744</v>
      </c>
      <c r="Q9" s="249">
        <v>24</v>
      </c>
      <c r="S9" s="246">
        <v>8</v>
      </c>
      <c r="T9" s="239">
        <v>0</v>
      </c>
      <c r="U9" s="247">
        <v>16</v>
      </c>
      <c r="V9" s="367">
        <f t="shared" si="0"/>
        <v>0.55327805623150184</v>
      </c>
      <c r="W9" s="367">
        <f t="shared" si="1"/>
        <v>-1.3982061284765201</v>
      </c>
      <c r="Y9" s="358"/>
      <c r="Z9" s="7">
        <v>51</v>
      </c>
      <c r="AA9" s="7">
        <v>15</v>
      </c>
      <c r="AB9" s="7">
        <v>24</v>
      </c>
      <c r="AC9" s="359">
        <v>48</v>
      </c>
      <c r="AD9" s="268"/>
    </row>
    <row r="10" spans="1:30" ht="19.5" thickBot="1" x14ac:dyDescent="0.35">
      <c r="A10" s="370" t="s">
        <v>306</v>
      </c>
      <c r="B10" s="362">
        <v>8</v>
      </c>
      <c r="C10" s="368">
        <v>7</v>
      </c>
      <c r="D10" s="361"/>
      <c r="E10" s="362" t="s">
        <v>218</v>
      </c>
      <c r="G10" s="363">
        <v>4.0585166728156636</v>
      </c>
      <c r="H10" s="369">
        <v>38</v>
      </c>
      <c r="I10" s="363">
        <v>4.8685804717238135</v>
      </c>
      <c r="J10" s="248">
        <v>28</v>
      </c>
      <c r="K10" s="363">
        <v>1.4031573186342783</v>
      </c>
      <c r="L10" s="248">
        <v>47</v>
      </c>
      <c r="M10" s="363">
        <v>1.7947255317485009</v>
      </c>
      <c r="N10" s="249">
        <v>28</v>
      </c>
      <c r="P10" s="366">
        <v>3.8196888320541724</v>
      </c>
      <c r="Q10" s="249">
        <v>25</v>
      </c>
      <c r="S10" s="246">
        <v>10</v>
      </c>
      <c r="T10" s="239">
        <v>13</v>
      </c>
      <c r="U10" s="247">
        <v>28</v>
      </c>
      <c r="V10" s="367">
        <f t="shared" si="0"/>
        <v>0.81006379890814983</v>
      </c>
      <c r="W10" s="367">
        <f t="shared" si="1"/>
        <v>-0.23882784076149122</v>
      </c>
      <c r="Y10" s="358"/>
      <c r="Z10" s="7">
        <v>6</v>
      </c>
      <c r="AA10" s="7">
        <v>7</v>
      </c>
      <c r="AB10" s="7">
        <v>18</v>
      </c>
      <c r="AC10" s="359">
        <v>5</v>
      </c>
      <c r="AD10" s="268"/>
    </row>
    <row r="11" spans="1:30" ht="19.5" thickBot="1" x14ac:dyDescent="0.35">
      <c r="A11" s="371" t="s">
        <v>48</v>
      </c>
      <c r="B11" s="362">
        <v>6</v>
      </c>
      <c r="C11" s="368">
        <v>4</v>
      </c>
      <c r="D11" s="361">
        <v>2</v>
      </c>
      <c r="E11" s="362" t="s">
        <v>221</v>
      </c>
      <c r="G11" s="363">
        <v>3.126360420665776</v>
      </c>
      <c r="H11" s="369">
        <v>44</v>
      </c>
      <c r="I11" s="363">
        <v>2.2697027158557894</v>
      </c>
      <c r="J11" s="248">
        <v>48</v>
      </c>
      <c r="K11" s="363">
        <v>3.4942754212084708</v>
      </c>
      <c r="L11" s="248">
        <v>33</v>
      </c>
      <c r="M11" s="363">
        <v>3.1604667001588638</v>
      </c>
      <c r="N11" s="249">
        <v>22</v>
      </c>
      <c r="P11" s="366">
        <v>0.80727525684965684</v>
      </c>
      <c r="Q11" s="249">
        <v>56</v>
      </c>
      <c r="S11" s="246">
        <v>22</v>
      </c>
      <c r="T11" s="239"/>
      <c r="U11" s="247">
        <v>22</v>
      </c>
      <c r="V11" s="367">
        <f t="shared" si="0"/>
        <v>0.36791500054269477</v>
      </c>
      <c r="W11" s="367">
        <f t="shared" si="1"/>
        <v>-2.3190851638161192</v>
      </c>
      <c r="Y11" s="358"/>
      <c r="Z11" s="7">
        <v>31</v>
      </c>
      <c r="AA11" s="7">
        <v>13</v>
      </c>
      <c r="AB11" s="7">
        <v>15</v>
      </c>
      <c r="AC11" s="359">
        <v>31</v>
      </c>
      <c r="AD11" s="268">
        <v>15</v>
      </c>
    </row>
    <row r="12" spans="1:30" ht="19.5" thickBot="1" x14ac:dyDescent="0.35">
      <c r="A12" s="370" t="s">
        <v>52</v>
      </c>
      <c r="B12" s="362">
        <v>6</v>
      </c>
      <c r="C12" s="368">
        <v>5</v>
      </c>
      <c r="D12" s="361">
        <v>1</v>
      </c>
      <c r="E12" s="362" t="s">
        <v>218</v>
      </c>
      <c r="G12" s="363">
        <v>4.6122909730916248</v>
      </c>
      <c r="H12" s="369">
        <v>32</v>
      </c>
      <c r="I12" s="363">
        <v>0.31818633462039259</v>
      </c>
      <c r="J12" s="248">
        <v>60</v>
      </c>
      <c r="K12" s="363">
        <v>5.0329317864259195</v>
      </c>
      <c r="L12" s="248">
        <v>22</v>
      </c>
      <c r="M12" s="363">
        <v>5.0068003510101562</v>
      </c>
      <c r="N12" s="249">
        <v>14</v>
      </c>
      <c r="P12" s="366">
        <v>1.7756823399864459</v>
      </c>
      <c r="Q12" s="249">
        <v>43</v>
      </c>
      <c r="S12" s="246">
        <v>18</v>
      </c>
      <c r="T12" s="239"/>
      <c r="U12" s="247">
        <v>14</v>
      </c>
      <c r="V12" s="367">
        <f t="shared" si="0"/>
        <v>0.42064081333429471</v>
      </c>
      <c r="W12" s="367">
        <f t="shared" si="1"/>
        <v>-2.836608633105179</v>
      </c>
      <c r="Y12" s="358"/>
      <c r="Z12" s="7">
        <v>51</v>
      </c>
      <c r="AA12" s="7">
        <v>15</v>
      </c>
      <c r="AB12" s="7">
        <v>24</v>
      </c>
      <c r="AC12" s="359">
        <v>48</v>
      </c>
      <c r="AD12" s="268"/>
    </row>
    <row r="13" spans="1:30" ht="19.5" thickBot="1" x14ac:dyDescent="0.35">
      <c r="A13" s="278" t="s">
        <v>33</v>
      </c>
      <c r="B13" s="362">
        <v>4</v>
      </c>
      <c r="C13" s="368">
        <v>1</v>
      </c>
      <c r="D13" s="361">
        <v>3</v>
      </c>
      <c r="E13" s="736" t="s">
        <v>463</v>
      </c>
      <c r="G13" s="363">
        <v>6.0907243967578424</v>
      </c>
      <c r="H13" s="369">
        <v>16</v>
      </c>
      <c r="I13" s="363">
        <v>6.9135653968731852</v>
      </c>
      <c r="J13" s="248">
        <v>10</v>
      </c>
      <c r="K13" s="363">
        <v>3.1937392753065339</v>
      </c>
      <c r="L13" s="248">
        <v>36</v>
      </c>
      <c r="M13" s="363">
        <v>2.7942180337404423</v>
      </c>
      <c r="N13" s="249">
        <v>24</v>
      </c>
      <c r="P13" s="366">
        <v>6.1357137405915942</v>
      </c>
      <c r="Q13" s="249">
        <v>10</v>
      </c>
      <c r="S13" s="246">
        <v>6</v>
      </c>
      <c r="T13" s="239">
        <v>6</v>
      </c>
      <c r="U13" s="247">
        <v>10</v>
      </c>
      <c r="V13" s="367">
        <f t="shared" si="0"/>
        <v>0.82284100011534278</v>
      </c>
      <c r="W13" s="367">
        <f t="shared" si="1"/>
        <v>4.498934383375186E-2</v>
      </c>
      <c r="Y13" s="358"/>
      <c r="Z13" s="7">
        <v>51</v>
      </c>
      <c r="AA13" s="7">
        <v>15</v>
      </c>
      <c r="AB13" s="7">
        <v>24</v>
      </c>
      <c r="AC13" s="359">
        <v>48</v>
      </c>
      <c r="AD13" s="268"/>
    </row>
    <row r="14" spans="1:30" ht="19.5" thickBot="1" x14ac:dyDescent="0.35">
      <c r="A14" s="278" t="s">
        <v>47</v>
      </c>
      <c r="B14" s="362">
        <v>4</v>
      </c>
      <c r="C14" s="368">
        <v>1</v>
      </c>
      <c r="D14" s="361">
        <v>3</v>
      </c>
      <c r="E14" s="347" t="s">
        <v>310</v>
      </c>
      <c r="G14" s="363">
        <v>5.4003492576898928</v>
      </c>
      <c r="H14" s="369">
        <v>23</v>
      </c>
      <c r="I14" s="363">
        <v>3.0562497649673048</v>
      </c>
      <c r="J14" s="248">
        <v>46</v>
      </c>
      <c r="K14" s="363">
        <v>5.7673073919834152</v>
      </c>
      <c r="L14" s="248">
        <v>18</v>
      </c>
      <c r="M14" s="363">
        <v>5.8528562565697513</v>
      </c>
      <c r="N14" s="249">
        <v>10</v>
      </c>
      <c r="P14" s="366">
        <v>5.0809710660775131</v>
      </c>
      <c r="Q14" s="249">
        <v>16</v>
      </c>
      <c r="S14" s="246">
        <v>13</v>
      </c>
      <c r="T14" s="239">
        <v>7</v>
      </c>
      <c r="U14" s="247">
        <v>10</v>
      </c>
      <c r="V14" s="367">
        <f t="shared" si="0"/>
        <v>0.45250699887985846</v>
      </c>
      <c r="W14" s="367">
        <f t="shared" si="1"/>
        <v>-0.31937819161237968</v>
      </c>
      <c r="Y14" s="358"/>
      <c r="Z14" s="7">
        <v>51</v>
      </c>
      <c r="AA14" s="7">
        <v>15</v>
      </c>
      <c r="AB14" s="7">
        <v>24</v>
      </c>
      <c r="AC14" s="359">
        <v>48</v>
      </c>
      <c r="AD14" s="268"/>
    </row>
    <row r="15" spans="1:30" ht="19.5" thickBot="1" x14ac:dyDescent="0.35">
      <c r="A15" s="278" t="s">
        <v>35</v>
      </c>
      <c r="B15" s="362">
        <v>3</v>
      </c>
      <c r="C15" s="368">
        <v>1</v>
      </c>
      <c r="D15" s="361">
        <v>2</v>
      </c>
      <c r="E15" s="362" t="s">
        <v>222</v>
      </c>
      <c r="G15" s="363">
        <v>5.2427936791860219</v>
      </c>
      <c r="H15" s="369">
        <v>27</v>
      </c>
      <c r="I15" s="363">
        <v>4.9011168783231227</v>
      </c>
      <c r="J15" s="248">
        <v>25</v>
      </c>
      <c r="K15" s="363">
        <v>5.7019487749888711</v>
      </c>
      <c r="L15" s="248">
        <v>20</v>
      </c>
      <c r="M15" s="363">
        <v>0</v>
      </c>
      <c r="N15" s="249">
        <v>40</v>
      </c>
      <c r="P15" s="366">
        <v>5.5155777417387313</v>
      </c>
      <c r="Q15" s="249">
        <v>13</v>
      </c>
      <c r="S15" s="246">
        <v>7</v>
      </c>
      <c r="T15" s="239">
        <v>14</v>
      </c>
      <c r="U15" s="247">
        <v>20</v>
      </c>
      <c r="V15" s="367">
        <f t="shared" si="0"/>
        <v>0.45915509580284919</v>
      </c>
      <c r="W15" s="367">
        <f t="shared" si="1"/>
        <v>0.27278406255270937</v>
      </c>
      <c r="Y15" s="358"/>
      <c r="Z15" s="7">
        <v>17</v>
      </c>
      <c r="AA15" s="7">
        <v>5</v>
      </c>
      <c r="AB15" s="7">
        <v>10</v>
      </c>
      <c r="AC15" s="359">
        <v>22</v>
      </c>
      <c r="AD15" s="268">
        <v>10</v>
      </c>
    </row>
    <row r="16" spans="1:30" ht="19.5" thickBot="1" x14ac:dyDescent="0.35">
      <c r="A16" s="278" t="s">
        <v>23</v>
      </c>
      <c r="B16" s="362">
        <v>3</v>
      </c>
      <c r="C16" s="368">
        <v>1</v>
      </c>
      <c r="D16" s="361">
        <v>2</v>
      </c>
      <c r="E16" s="362" t="s">
        <v>221</v>
      </c>
      <c r="G16" s="363">
        <v>3.8635574332857772</v>
      </c>
      <c r="H16" s="369">
        <v>41</v>
      </c>
      <c r="I16" s="363">
        <v>3.9534375742533321</v>
      </c>
      <c r="J16" s="248">
        <v>36</v>
      </c>
      <c r="K16" s="363">
        <v>4.1042143248713288</v>
      </c>
      <c r="L16" s="248">
        <v>28</v>
      </c>
      <c r="M16" s="363">
        <v>0</v>
      </c>
      <c r="N16" s="249">
        <v>39</v>
      </c>
      <c r="P16" s="366">
        <v>4.1332339495148993</v>
      </c>
      <c r="Q16" s="249">
        <v>23</v>
      </c>
      <c r="S16" s="246">
        <v>13</v>
      </c>
      <c r="T16" s="239">
        <v>18</v>
      </c>
      <c r="U16" s="247">
        <v>28</v>
      </c>
      <c r="V16" s="367">
        <f t="shared" si="0"/>
        <v>0.24065689158555159</v>
      </c>
      <c r="W16" s="367">
        <f t="shared" si="1"/>
        <v>0.26967651622912214</v>
      </c>
      <c r="Y16" s="358"/>
      <c r="Z16" s="7">
        <v>26</v>
      </c>
      <c r="AA16" s="7">
        <v>9</v>
      </c>
      <c r="AB16" s="7">
        <v>7</v>
      </c>
      <c r="AC16" s="359">
        <v>30</v>
      </c>
      <c r="AD16" s="268"/>
    </row>
    <row r="17" spans="1:30" ht="19.5" thickBot="1" x14ac:dyDescent="0.35">
      <c r="A17" s="278" t="s">
        <v>42</v>
      </c>
      <c r="B17" s="362">
        <v>3</v>
      </c>
      <c r="C17" s="368">
        <v>1</v>
      </c>
      <c r="D17" s="361">
        <v>2</v>
      </c>
      <c r="E17" s="362" t="s">
        <v>219</v>
      </c>
      <c r="G17" s="363">
        <v>3.971903121379988</v>
      </c>
      <c r="H17" s="369">
        <v>39</v>
      </c>
      <c r="I17" s="363">
        <v>0.9460564146745476</v>
      </c>
      <c r="J17" s="248">
        <v>56</v>
      </c>
      <c r="K17" s="363">
        <v>4.1501905309171505</v>
      </c>
      <c r="L17" s="248">
        <v>27</v>
      </c>
      <c r="M17" s="363">
        <v>4.7604668410261368</v>
      </c>
      <c r="N17" s="249">
        <v>17</v>
      </c>
      <c r="P17" s="366">
        <v>2.6437564382598886</v>
      </c>
      <c r="Q17" s="249">
        <v>33</v>
      </c>
      <c r="S17" s="246">
        <v>22</v>
      </c>
      <c r="T17" s="239">
        <v>6</v>
      </c>
      <c r="U17" s="247">
        <v>17</v>
      </c>
      <c r="V17" s="367">
        <f t="shared" si="0"/>
        <v>0.7885637196461488</v>
      </c>
      <c r="W17" s="367">
        <f t="shared" si="1"/>
        <v>-1.3281466831200994</v>
      </c>
      <c r="Y17" s="358"/>
      <c r="Z17" s="7">
        <v>51</v>
      </c>
      <c r="AA17" s="7">
        <v>15</v>
      </c>
      <c r="AB17" s="7">
        <v>24</v>
      </c>
      <c r="AC17" s="359">
        <v>48</v>
      </c>
      <c r="AD17" s="268"/>
    </row>
    <row r="18" spans="1:30" ht="19.5" thickBot="1" x14ac:dyDescent="0.35">
      <c r="A18" s="278" t="s">
        <v>53</v>
      </c>
      <c r="B18" s="362">
        <v>2</v>
      </c>
      <c r="C18" s="368"/>
      <c r="D18" s="361">
        <v>2</v>
      </c>
      <c r="E18" s="735" t="s">
        <v>462</v>
      </c>
      <c r="G18" s="363">
        <v>4.7977517566220556</v>
      </c>
      <c r="H18" s="369">
        <v>30</v>
      </c>
      <c r="I18" s="363">
        <v>5.6246656957955743</v>
      </c>
      <c r="J18" s="248">
        <v>18</v>
      </c>
      <c r="K18" s="363">
        <v>1.8357787011265359</v>
      </c>
      <c r="L18" s="248">
        <v>42</v>
      </c>
      <c r="M18" s="363">
        <v>0</v>
      </c>
      <c r="N18" s="249">
        <v>37</v>
      </c>
      <c r="P18" s="366">
        <v>1.8876772831299604</v>
      </c>
      <c r="Q18" s="249">
        <v>40</v>
      </c>
      <c r="S18" s="246">
        <v>12</v>
      </c>
      <c r="T18" s="239"/>
      <c r="U18" s="247">
        <v>18</v>
      </c>
      <c r="V18" s="367">
        <f t="shared" si="0"/>
        <v>0.82691393917351874</v>
      </c>
      <c r="W18" s="367">
        <f t="shared" si="1"/>
        <v>-2.9100744734920951</v>
      </c>
      <c r="Y18" s="358"/>
      <c r="Z18" s="7">
        <v>43</v>
      </c>
      <c r="AA18" s="7">
        <v>15</v>
      </c>
      <c r="AB18" s="7">
        <v>24</v>
      </c>
      <c r="AC18" s="359">
        <v>40</v>
      </c>
      <c r="AD18" s="268"/>
    </row>
    <row r="19" spans="1:30" ht="19.5" thickBot="1" x14ac:dyDescent="0.35">
      <c r="A19" s="278" t="s">
        <v>32</v>
      </c>
      <c r="B19" s="362">
        <v>2</v>
      </c>
      <c r="C19" s="368"/>
      <c r="D19" s="361">
        <v>2</v>
      </c>
      <c r="E19" s="362" t="s">
        <v>219</v>
      </c>
      <c r="G19" s="363">
        <v>5.7063866747809513</v>
      </c>
      <c r="H19" s="369">
        <v>22</v>
      </c>
      <c r="I19" s="363">
        <v>6.5457971391601184</v>
      </c>
      <c r="J19" s="248">
        <v>13</v>
      </c>
      <c r="K19" s="363">
        <v>0.23450645486982324</v>
      </c>
      <c r="L19" s="248">
        <v>51</v>
      </c>
      <c r="M19" s="363">
        <v>0</v>
      </c>
      <c r="N19" s="249">
        <v>40</v>
      </c>
      <c r="P19" s="366">
        <v>5.9774695137893339</v>
      </c>
      <c r="Q19" s="249">
        <v>11</v>
      </c>
      <c r="S19" s="246">
        <v>9</v>
      </c>
      <c r="T19" s="239">
        <v>11</v>
      </c>
      <c r="U19" s="247">
        <v>13</v>
      </c>
      <c r="V19" s="367">
        <f t="shared" si="0"/>
        <v>0.83941046437916711</v>
      </c>
      <c r="W19" s="367">
        <f t="shared" si="1"/>
        <v>0.27108283900838259</v>
      </c>
      <c r="Y19" s="358"/>
      <c r="Z19" s="7">
        <v>23</v>
      </c>
      <c r="AA19" s="7">
        <v>15</v>
      </c>
      <c r="AB19" s="7">
        <v>24</v>
      </c>
      <c r="AC19" s="359">
        <v>23</v>
      </c>
      <c r="AD19" s="268"/>
    </row>
    <row r="20" spans="1:30" ht="19.5" thickBot="1" x14ac:dyDescent="0.35">
      <c r="A20" s="278" t="s">
        <v>24</v>
      </c>
      <c r="B20" s="362">
        <v>2</v>
      </c>
      <c r="C20" s="368"/>
      <c r="D20" s="361">
        <v>2</v>
      </c>
      <c r="E20" s="362" t="s">
        <v>221</v>
      </c>
      <c r="G20" s="363">
        <v>6.592138463556438</v>
      </c>
      <c r="H20" s="369">
        <v>10</v>
      </c>
      <c r="I20" s="363">
        <v>7.0756755849865236</v>
      </c>
      <c r="J20" s="248">
        <v>9</v>
      </c>
      <c r="K20" s="363">
        <v>6.3632143596978565</v>
      </c>
      <c r="L20" s="248">
        <v>15</v>
      </c>
      <c r="M20" s="363">
        <v>0</v>
      </c>
      <c r="N20" s="249">
        <v>40</v>
      </c>
      <c r="P20" s="366">
        <v>6.8644899003197501</v>
      </c>
      <c r="Q20" s="249">
        <v>4</v>
      </c>
      <c r="S20" s="246">
        <v>1</v>
      </c>
      <c r="T20" s="239">
        <v>6</v>
      </c>
      <c r="U20" s="247">
        <v>9</v>
      </c>
      <c r="V20" s="367">
        <f t="shared" si="0"/>
        <v>0.48353712143008565</v>
      </c>
      <c r="W20" s="367">
        <f t="shared" si="1"/>
        <v>0.27235143676331219</v>
      </c>
      <c r="Y20" s="358"/>
      <c r="Z20" s="7">
        <v>10</v>
      </c>
      <c r="AA20" s="7">
        <v>4</v>
      </c>
      <c r="AB20" s="7">
        <v>4</v>
      </c>
      <c r="AC20" s="359">
        <v>12</v>
      </c>
      <c r="AD20" s="268">
        <v>5</v>
      </c>
    </row>
    <row r="21" spans="1:30" ht="19.5" thickBot="1" x14ac:dyDescent="0.35">
      <c r="A21" s="278" t="s">
        <v>296</v>
      </c>
      <c r="B21" s="362">
        <v>2</v>
      </c>
      <c r="C21" s="368">
        <v>1</v>
      </c>
      <c r="D21" s="361">
        <v>1</v>
      </c>
      <c r="E21" s="362" t="s">
        <v>218</v>
      </c>
      <c r="G21" s="363">
        <v>4.07957244066953</v>
      </c>
      <c r="H21" s="369">
        <v>37</v>
      </c>
      <c r="I21" s="363">
        <v>4.9196814430443361</v>
      </c>
      <c r="J21" s="248">
        <v>24</v>
      </c>
      <c r="K21" s="363">
        <v>0</v>
      </c>
      <c r="L21" s="248">
        <v>60</v>
      </c>
      <c r="M21" s="363">
        <v>0</v>
      </c>
      <c r="N21" s="249">
        <v>40</v>
      </c>
      <c r="P21" s="366">
        <v>4.2118305351475307</v>
      </c>
      <c r="Q21" s="249">
        <v>21</v>
      </c>
      <c r="S21" s="246">
        <v>13</v>
      </c>
      <c r="T21" s="239">
        <v>16</v>
      </c>
      <c r="U21" s="247">
        <v>24</v>
      </c>
      <c r="V21" s="367">
        <f t="shared" si="0"/>
        <v>0.84010900237480612</v>
      </c>
      <c r="W21" s="367">
        <f t="shared" si="1"/>
        <v>0.13225809447800074</v>
      </c>
      <c r="Y21" s="358"/>
      <c r="Z21" s="7">
        <v>4</v>
      </c>
      <c r="AA21" s="7">
        <v>15</v>
      </c>
      <c r="AB21" s="7">
        <v>24</v>
      </c>
      <c r="AC21" s="359">
        <v>4</v>
      </c>
      <c r="AD21" s="268"/>
    </row>
    <row r="22" spans="1:30" ht="19.5" thickBot="1" x14ac:dyDescent="0.35">
      <c r="A22" s="278" t="s">
        <v>14</v>
      </c>
      <c r="B22" s="362">
        <v>2</v>
      </c>
      <c r="C22" s="368"/>
      <c r="D22" s="361">
        <v>2</v>
      </c>
      <c r="E22" s="735" t="s">
        <v>309</v>
      </c>
      <c r="G22" s="363">
        <v>8.8001993433605037</v>
      </c>
      <c r="H22" s="369">
        <v>2</v>
      </c>
      <c r="I22" s="363">
        <v>8.5672113924177324</v>
      </c>
      <c r="J22" s="248">
        <v>3</v>
      </c>
      <c r="K22" s="363">
        <v>9.1464189546333259</v>
      </c>
      <c r="L22" s="248">
        <v>2</v>
      </c>
      <c r="M22" s="363">
        <v>7.7852103915329671</v>
      </c>
      <c r="N22" s="249">
        <v>2</v>
      </c>
      <c r="P22" s="366">
        <v>3.3386067067352272</v>
      </c>
      <c r="Q22" s="249">
        <v>28</v>
      </c>
      <c r="S22" s="246">
        <v>0</v>
      </c>
      <c r="T22" s="239"/>
      <c r="U22" s="247">
        <v>2</v>
      </c>
      <c r="V22" s="367">
        <f t="shared" si="0"/>
        <v>0.34621961127282219</v>
      </c>
      <c r="W22" s="367">
        <f t="shared" si="1"/>
        <v>-5.4615926366252765</v>
      </c>
      <c r="Y22" s="358"/>
      <c r="Z22" s="7">
        <v>46</v>
      </c>
      <c r="AA22" s="7">
        <v>15</v>
      </c>
      <c r="AB22" s="7">
        <v>21</v>
      </c>
      <c r="AC22" s="359">
        <v>47</v>
      </c>
      <c r="AD22" s="268"/>
    </row>
    <row r="23" spans="1:30" ht="19.5" thickBot="1" x14ac:dyDescent="0.35">
      <c r="A23" s="278" t="s">
        <v>39</v>
      </c>
      <c r="B23" s="362">
        <v>2</v>
      </c>
      <c r="C23" s="368"/>
      <c r="D23" s="361">
        <v>2</v>
      </c>
      <c r="E23" s="362" t="s">
        <v>219</v>
      </c>
      <c r="G23" s="363">
        <v>5.9065188714526755</v>
      </c>
      <c r="H23" s="369">
        <v>20</v>
      </c>
      <c r="I23" s="363">
        <v>6.7402770296054975</v>
      </c>
      <c r="J23" s="248">
        <v>12</v>
      </c>
      <c r="K23" s="363">
        <v>2.3480819891882305</v>
      </c>
      <c r="L23" s="248">
        <v>40</v>
      </c>
      <c r="M23" s="363">
        <v>0</v>
      </c>
      <c r="N23" s="249">
        <v>40</v>
      </c>
      <c r="P23" s="366">
        <v>6.1797867916553848</v>
      </c>
      <c r="Q23" s="249">
        <v>8</v>
      </c>
      <c r="S23" s="246">
        <v>8</v>
      </c>
      <c r="T23" s="239">
        <v>12</v>
      </c>
      <c r="U23" s="247">
        <v>12</v>
      </c>
      <c r="V23" s="367">
        <f t="shared" si="0"/>
        <v>0.83375815815282195</v>
      </c>
      <c r="W23" s="367">
        <f t="shared" si="1"/>
        <v>0.27326792020270929</v>
      </c>
      <c r="Y23" s="358"/>
      <c r="Z23" s="7">
        <v>24</v>
      </c>
      <c r="AA23" s="7">
        <v>15</v>
      </c>
      <c r="AB23" s="7">
        <v>24</v>
      </c>
      <c r="AC23" s="359">
        <v>24</v>
      </c>
      <c r="AD23" s="268"/>
    </row>
    <row r="24" spans="1:30" ht="19.5" thickBot="1" x14ac:dyDescent="0.35">
      <c r="A24" s="278" t="s">
        <v>29</v>
      </c>
      <c r="B24" s="362">
        <v>2</v>
      </c>
      <c r="C24" s="368"/>
      <c r="D24" s="361">
        <v>2</v>
      </c>
      <c r="E24" s="362" t="s">
        <v>221</v>
      </c>
      <c r="G24" s="363">
        <v>5.8910931716847017</v>
      </c>
      <c r="H24" s="369">
        <v>21</v>
      </c>
      <c r="I24" s="363">
        <v>5.3717515440273438</v>
      </c>
      <c r="J24" s="248">
        <v>20</v>
      </c>
      <c r="K24" s="363">
        <v>6.4039838990773426</v>
      </c>
      <c r="L24" s="248">
        <v>14</v>
      </c>
      <c r="M24" s="363">
        <v>0</v>
      </c>
      <c r="N24" s="249">
        <v>40</v>
      </c>
      <c r="P24" s="366">
        <v>6.164787763050871</v>
      </c>
      <c r="Q24" s="249">
        <v>9</v>
      </c>
      <c r="S24" s="246">
        <v>7</v>
      </c>
      <c r="T24" s="239">
        <v>12</v>
      </c>
      <c r="U24" s="247">
        <v>14</v>
      </c>
      <c r="V24" s="367">
        <f t="shared" si="0"/>
        <v>0.51289072739264085</v>
      </c>
      <c r="W24" s="367">
        <f t="shared" si="1"/>
        <v>0.27369459136616925</v>
      </c>
      <c r="Y24" s="358"/>
      <c r="Z24" s="7">
        <v>14</v>
      </c>
      <c r="AA24" s="7">
        <v>15</v>
      </c>
      <c r="AB24" s="7">
        <v>8</v>
      </c>
      <c r="AC24" s="359">
        <v>15</v>
      </c>
      <c r="AD24" s="268">
        <v>6</v>
      </c>
    </row>
    <row r="25" spans="1:30" ht="19.5" thickBot="1" x14ac:dyDescent="0.35">
      <c r="A25" s="278" t="s">
        <v>34</v>
      </c>
      <c r="B25" s="362">
        <v>2</v>
      </c>
      <c r="C25" s="368"/>
      <c r="D25" s="361">
        <v>2</v>
      </c>
      <c r="E25" s="362" t="s">
        <v>221</v>
      </c>
      <c r="G25" s="363">
        <v>3.0335255722616523</v>
      </c>
      <c r="H25" s="369">
        <v>45</v>
      </c>
      <c r="I25" s="363">
        <v>3.8736345746364584</v>
      </c>
      <c r="J25" s="248">
        <v>37</v>
      </c>
      <c r="K25" s="363">
        <v>0</v>
      </c>
      <c r="L25" s="248">
        <v>60</v>
      </c>
      <c r="M25" s="363">
        <v>0</v>
      </c>
      <c r="N25" s="249">
        <v>40</v>
      </c>
      <c r="P25" s="366">
        <v>3.2626069669913456</v>
      </c>
      <c r="Q25" s="249">
        <v>29</v>
      </c>
      <c r="S25" s="246">
        <v>8</v>
      </c>
      <c r="T25" s="239">
        <v>16</v>
      </c>
      <c r="U25" s="247">
        <v>37</v>
      </c>
      <c r="V25" s="367">
        <f t="shared" si="0"/>
        <v>0.84010900237480612</v>
      </c>
      <c r="W25" s="367">
        <f t="shared" si="1"/>
        <v>0.22908139472969324</v>
      </c>
      <c r="Y25" s="358"/>
      <c r="Z25" s="7">
        <v>16</v>
      </c>
      <c r="AA25" s="7">
        <v>8</v>
      </c>
      <c r="AB25" s="7">
        <v>24</v>
      </c>
      <c r="AC25" s="359">
        <v>16</v>
      </c>
      <c r="AD25" s="268">
        <v>8</v>
      </c>
    </row>
    <row r="26" spans="1:30" ht="19.5" thickBot="1" x14ac:dyDescent="0.35">
      <c r="A26" s="278" t="s">
        <v>305</v>
      </c>
      <c r="B26" s="362">
        <v>2</v>
      </c>
      <c r="C26" s="368"/>
      <c r="D26" s="361">
        <v>2</v>
      </c>
      <c r="E26" s="362" t="s">
        <v>221</v>
      </c>
      <c r="G26" s="363">
        <v>5.9830233212223973</v>
      </c>
      <c r="H26" s="369">
        <v>18</v>
      </c>
      <c r="I26" s="363">
        <v>0</v>
      </c>
      <c r="J26" s="248">
        <v>68</v>
      </c>
      <c r="K26" s="363">
        <v>6.6397007472406528</v>
      </c>
      <c r="L26" s="248">
        <v>11</v>
      </c>
      <c r="M26" s="363">
        <v>5.1124052431852967</v>
      </c>
      <c r="N26" s="249">
        <v>13</v>
      </c>
      <c r="P26" s="366">
        <v>2.4030338826062518</v>
      </c>
      <c r="Q26" s="249">
        <v>36</v>
      </c>
      <c r="S26" s="246">
        <v>7</v>
      </c>
      <c r="T26" s="239"/>
      <c r="U26" s="247">
        <v>11</v>
      </c>
      <c r="V26" s="367">
        <f t="shared" si="0"/>
        <v>0.65667742601825552</v>
      </c>
      <c r="W26" s="367">
        <f t="shared" si="1"/>
        <v>-3.5799894386161455</v>
      </c>
      <c r="Y26" s="358"/>
      <c r="Z26" s="7">
        <v>40</v>
      </c>
      <c r="AA26" s="7">
        <v>11</v>
      </c>
      <c r="AB26" s="7">
        <v>19</v>
      </c>
      <c r="AC26" s="359">
        <v>48</v>
      </c>
      <c r="AD26" s="268"/>
    </row>
    <row r="27" spans="1:30" ht="19.5" thickBot="1" x14ac:dyDescent="0.35">
      <c r="A27" s="278" t="s">
        <v>67</v>
      </c>
      <c r="B27" s="362">
        <v>2</v>
      </c>
      <c r="C27" s="368"/>
      <c r="D27" s="361">
        <v>2</v>
      </c>
      <c r="E27" s="362" t="s">
        <v>219</v>
      </c>
      <c r="G27" s="363">
        <v>2.6008748548737195</v>
      </c>
      <c r="H27" s="369">
        <v>51</v>
      </c>
      <c r="I27" s="363">
        <v>0</v>
      </c>
      <c r="J27" s="248">
        <v>66</v>
      </c>
      <c r="K27" s="363">
        <v>3.1496228677351183</v>
      </c>
      <c r="L27" s="248">
        <v>37</v>
      </c>
      <c r="M27" s="363">
        <v>2.5541457327764725</v>
      </c>
      <c r="N27" s="249">
        <v>25</v>
      </c>
      <c r="P27" s="366">
        <v>0</v>
      </c>
      <c r="Q27" s="249">
        <v>64</v>
      </c>
      <c r="S27" s="246">
        <v>26</v>
      </c>
      <c r="T27" s="239"/>
      <c r="U27" s="247">
        <v>25</v>
      </c>
      <c r="V27" s="367">
        <f t="shared" si="0"/>
        <v>0.54874801286139885</v>
      </c>
      <c r="W27" s="367">
        <f t="shared" si="1"/>
        <v>-2.6008748548737195</v>
      </c>
      <c r="Y27" s="358"/>
      <c r="Z27" s="7">
        <v>51</v>
      </c>
      <c r="AA27" s="7">
        <v>15</v>
      </c>
      <c r="AB27" s="7">
        <v>24</v>
      </c>
      <c r="AC27" s="359">
        <v>48</v>
      </c>
      <c r="AD27" s="268"/>
    </row>
    <row r="28" spans="1:30" ht="19.5" thickBot="1" x14ac:dyDescent="0.35">
      <c r="A28" s="278" t="s">
        <v>293</v>
      </c>
      <c r="B28" s="362">
        <v>2</v>
      </c>
      <c r="C28" s="368"/>
      <c r="D28" s="361">
        <v>2</v>
      </c>
      <c r="E28" s="735" t="s">
        <v>309</v>
      </c>
      <c r="G28" s="363">
        <v>8.1011320977313872</v>
      </c>
      <c r="H28" s="369">
        <v>4</v>
      </c>
      <c r="I28" s="363">
        <v>8.7054303129409654</v>
      </c>
      <c r="J28" s="248">
        <v>2</v>
      </c>
      <c r="K28" s="363">
        <v>7.4480404652714185</v>
      </c>
      <c r="L28" s="248">
        <v>4</v>
      </c>
      <c r="M28" s="363">
        <v>6.5695161319453916</v>
      </c>
      <c r="N28" s="249">
        <v>7</v>
      </c>
      <c r="P28" s="366">
        <v>7.8723693149156695</v>
      </c>
      <c r="Q28" s="249">
        <v>2</v>
      </c>
      <c r="S28" s="246">
        <v>2</v>
      </c>
      <c r="T28" s="239">
        <v>2</v>
      </c>
      <c r="U28" s="247">
        <v>2</v>
      </c>
      <c r="V28" s="367">
        <f t="shared" si="0"/>
        <v>0.60429821520957816</v>
      </c>
      <c r="W28" s="367">
        <f t="shared" si="1"/>
        <v>-0.22876278281571771</v>
      </c>
      <c r="Y28" s="358"/>
      <c r="Z28" s="7">
        <v>51</v>
      </c>
      <c r="AA28" s="7">
        <v>15</v>
      </c>
      <c r="AB28" s="7">
        <v>24</v>
      </c>
      <c r="AC28" s="359">
        <v>48</v>
      </c>
      <c r="AD28" s="268"/>
    </row>
    <row r="29" spans="1:30" ht="19.5" thickBot="1" x14ac:dyDescent="0.35">
      <c r="A29" s="278" t="s">
        <v>72</v>
      </c>
      <c r="B29" s="362">
        <v>2</v>
      </c>
      <c r="C29" s="368"/>
      <c r="D29" s="361">
        <v>2</v>
      </c>
      <c r="E29" s="362" t="s">
        <v>219</v>
      </c>
      <c r="G29" s="363">
        <v>1.3923645701872367</v>
      </c>
      <c r="H29" s="369">
        <v>58</v>
      </c>
      <c r="I29" s="363">
        <v>0</v>
      </c>
      <c r="J29" s="248">
        <v>62</v>
      </c>
      <c r="K29" s="363">
        <v>1.8406929375098713</v>
      </c>
      <c r="L29" s="248">
        <v>41</v>
      </c>
      <c r="M29" s="363">
        <v>1.5600003884638198</v>
      </c>
      <c r="N29" s="249">
        <v>32</v>
      </c>
      <c r="P29" s="366">
        <v>0.54416851762934115</v>
      </c>
      <c r="Q29" s="249">
        <v>58</v>
      </c>
      <c r="S29" s="246">
        <v>26</v>
      </c>
      <c r="T29" s="239">
        <v>0</v>
      </c>
      <c r="U29" s="247">
        <v>32</v>
      </c>
      <c r="V29" s="367">
        <f t="shared" si="0"/>
        <v>0.44832836732263459</v>
      </c>
      <c r="W29" s="367">
        <f t="shared" si="1"/>
        <v>-0.84819605255789554</v>
      </c>
      <c r="Y29" s="358"/>
      <c r="Z29" s="7">
        <v>51</v>
      </c>
      <c r="AA29" s="7">
        <v>15</v>
      </c>
      <c r="AB29" s="7">
        <v>24</v>
      </c>
      <c r="AC29" s="359">
        <v>48</v>
      </c>
      <c r="AD29" s="268"/>
    </row>
    <row r="30" spans="1:30" ht="19.5" thickBot="1" x14ac:dyDescent="0.35">
      <c r="A30" s="278" t="s">
        <v>55</v>
      </c>
      <c r="B30" s="362">
        <v>2</v>
      </c>
      <c r="C30" s="368"/>
      <c r="D30" s="361">
        <v>2</v>
      </c>
      <c r="E30" s="362" t="s">
        <v>219</v>
      </c>
      <c r="G30" s="363">
        <v>4.7855858028755058</v>
      </c>
      <c r="H30" s="369">
        <v>31</v>
      </c>
      <c r="I30" s="363">
        <v>3.778932440766571</v>
      </c>
      <c r="J30" s="248">
        <v>39</v>
      </c>
      <c r="K30" s="363">
        <v>4.4750390468980008</v>
      </c>
      <c r="L30" s="248">
        <v>23</v>
      </c>
      <c r="M30" s="363">
        <v>5.7853481129882987</v>
      </c>
      <c r="N30" s="249">
        <v>11</v>
      </c>
      <c r="P30" s="366">
        <v>3.3993273913598969</v>
      </c>
      <c r="Q30" s="249">
        <v>27</v>
      </c>
      <c r="S30" s="246">
        <v>20</v>
      </c>
      <c r="T30" s="239">
        <v>4</v>
      </c>
      <c r="U30" s="247">
        <v>11</v>
      </c>
      <c r="V30" s="367">
        <f t="shared" si="0"/>
        <v>0.99976231011279282</v>
      </c>
      <c r="W30" s="367">
        <f t="shared" si="1"/>
        <v>-1.3862584115156089</v>
      </c>
      <c r="Y30" s="358"/>
      <c r="Z30" s="7">
        <v>33</v>
      </c>
      <c r="AA30" s="7">
        <v>15</v>
      </c>
      <c r="AB30" s="7">
        <v>24</v>
      </c>
      <c r="AC30" s="359">
        <v>33</v>
      </c>
      <c r="AD30" s="268"/>
    </row>
    <row r="31" spans="1:30" ht="19.5" thickBot="1" x14ac:dyDescent="0.35">
      <c r="A31" s="278" t="s">
        <v>46</v>
      </c>
      <c r="B31" s="362">
        <v>2</v>
      </c>
      <c r="C31" s="368"/>
      <c r="D31" s="361">
        <v>2</v>
      </c>
      <c r="E31" s="362" t="s">
        <v>222</v>
      </c>
      <c r="G31" s="363">
        <v>2.0954864683840455</v>
      </c>
      <c r="H31" s="369">
        <v>55</v>
      </c>
      <c r="I31" s="363">
        <v>0</v>
      </c>
      <c r="J31" s="248">
        <v>65</v>
      </c>
      <c r="K31" s="363">
        <v>2.803873298126625</v>
      </c>
      <c r="L31" s="248">
        <v>39</v>
      </c>
      <c r="M31" s="363">
        <v>0</v>
      </c>
      <c r="N31" s="249">
        <v>40</v>
      </c>
      <c r="P31" s="366">
        <v>2.3694315012335743</v>
      </c>
      <c r="Q31" s="249">
        <v>37</v>
      </c>
      <c r="S31" s="246">
        <v>16</v>
      </c>
      <c r="T31" s="239">
        <v>18</v>
      </c>
      <c r="U31" s="247">
        <v>39</v>
      </c>
      <c r="V31" s="367">
        <f t="shared" si="0"/>
        <v>0.70838682974257949</v>
      </c>
      <c r="W31" s="367">
        <f t="shared" si="1"/>
        <v>0.27394503284952876</v>
      </c>
      <c r="Y31" s="358"/>
      <c r="Z31" s="7">
        <v>35</v>
      </c>
      <c r="AA31" s="7">
        <v>14</v>
      </c>
      <c r="AB31" s="7">
        <v>12</v>
      </c>
      <c r="AC31" s="359">
        <v>42</v>
      </c>
      <c r="AD31" s="268">
        <v>20</v>
      </c>
    </row>
    <row r="32" spans="1:30" ht="19.5" thickBot="1" x14ac:dyDescent="0.35">
      <c r="A32" s="278" t="s">
        <v>37</v>
      </c>
      <c r="B32" s="362">
        <v>2</v>
      </c>
      <c r="C32" s="368">
        <v>1</v>
      </c>
      <c r="D32" s="361">
        <v>1</v>
      </c>
      <c r="E32" s="362" t="s">
        <v>218</v>
      </c>
      <c r="G32" s="363">
        <v>4.1644614190305234</v>
      </c>
      <c r="H32" s="369">
        <v>36</v>
      </c>
      <c r="I32" s="363">
        <v>5.0045704214053295</v>
      </c>
      <c r="J32" s="248">
        <v>23</v>
      </c>
      <c r="K32" s="363">
        <v>0</v>
      </c>
      <c r="L32" s="248">
        <v>60</v>
      </c>
      <c r="M32" s="363">
        <v>0</v>
      </c>
      <c r="N32" s="249">
        <v>40</v>
      </c>
      <c r="P32" s="366">
        <v>4.4378938463165269</v>
      </c>
      <c r="Q32" s="249">
        <v>19</v>
      </c>
      <c r="S32" s="246">
        <v>13</v>
      </c>
      <c r="T32" s="239">
        <v>17</v>
      </c>
      <c r="U32" s="247">
        <v>23</v>
      </c>
      <c r="V32" s="367">
        <f t="shared" si="0"/>
        <v>0.84010900237480612</v>
      </c>
      <c r="W32" s="367">
        <f t="shared" si="1"/>
        <v>0.27343242728600359</v>
      </c>
      <c r="Y32" s="358"/>
      <c r="Z32" s="7">
        <v>29</v>
      </c>
      <c r="AA32" s="7">
        <v>15</v>
      </c>
      <c r="AB32" s="7">
        <v>24</v>
      </c>
      <c r="AC32" s="359">
        <v>28</v>
      </c>
      <c r="AD32" s="268"/>
    </row>
    <row r="33" spans="1:30" ht="19.5" thickBot="1" x14ac:dyDescent="0.35">
      <c r="A33" s="278" t="s">
        <v>36</v>
      </c>
      <c r="B33" s="362">
        <v>2</v>
      </c>
      <c r="C33" s="368"/>
      <c r="D33" s="361">
        <v>2</v>
      </c>
      <c r="E33" s="362" t="s">
        <v>221</v>
      </c>
      <c r="G33" s="363">
        <v>5.9998448090340375</v>
      </c>
      <c r="H33" s="369">
        <v>17</v>
      </c>
      <c r="I33" s="363">
        <v>3.6020432132860343</v>
      </c>
      <c r="J33" s="248">
        <v>40</v>
      </c>
      <c r="K33" s="363">
        <v>6.5649601379346194</v>
      </c>
      <c r="L33" s="248">
        <v>13</v>
      </c>
      <c r="M33" s="363">
        <v>5.7485450595637744</v>
      </c>
      <c r="N33" s="249">
        <v>12</v>
      </c>
      <c r="P33" s="366">
        <v>2.1587328035147273</v>
      </c>
      <c r="Q33" s="249">
        <v>39</v>
      </c>
      <c r="S33" s="246">
        <v>5</v>
      </c>
      <c r="T33" s="239"/>
      <c r="U33" s="247">
        <v>12</v>
      </c>
      <c r="V33" s="367">
        <f t="shared" si="0"/>
        <v>0.56511532890058191</v>
      </c>
      <c r="W33" s="367">
        <f t="shared" si="1"/>
        <v>-3.8411120055193102</v>
      </c>
      <c r="Y33" s="358"/>
      <c r="Z33" s="7">
        <v>27</v>
      </c>
      <c r="AA33" s="7">
        <v>15</v>
      </c>
      <c r="AB33" s="7">
        <v>11</v>
      </c>
      <c r="AC33" s="359">
        <v>27</v>
      </c>
      <c r="AD33" s="268">
        <v>15</v>
      </c>
    </row>
    <row r="34" spans="1:30" ht="19.5" thickBot="1" x14ac:dyDescent="0.35">
      <c r="A34" s="278" t="s">
        <v>25</v>
      </c>
      <c r="B34" s="362">
        <v>1</v>
      </c>
      <c r="C34" s="368"/>
      <c r="D34" s="361">
        <v>1</v>
      </c>
      <c r="E34" s="362" t="s">
        <v>308</v>
      </c>
      <c r="G34" s="363">
        <v>6.5337057021807041</v>
      </c>
      <c r="H34" s="369">
        <v>11</v>
      </c>
      <c r="I34" s="363">
        <v>4.5899090231988922</v>
      </c>
      <c r="J34" s="248">
        <v>29</v>
      </c>
      <c r="K34" s="363">
        <v>6.988391836751191</v>
      </c>
      <c r="L34" s="248">
        <v>9</v>
      </c>
      <c r="M34" s="363">
        <v>6.6992574956215378</v>
      </c>
      <c r="N34" s="248">
        <v>6</v>
      </c>
      <c r="P34" s="366">
        <v>1.3803532492861343</v>
      </c>
      <c r="Q34" s="248">
        <v>48</v>
      </c>
      <c r="S34" s="246">
        <v>5</v>
      </c>
      <c r="T34" s="239"/>
      <c r="U34" s="247">
        <v>6</v>
      </c>
      <c r="V34" s="367">
        <f t="shared" si="0"/>
        <v>0.4546861345704869</v>
      </c>
      <c r="W34" s="367">
        <f t="shared" si="1"/>
        <v>-5.1533524528945698</v>
      </c>
      <c r="Y34" s="358"/>
      <c r="Z34" s="7">
        <v>49</v>
      </c>
      <c r="AA34" s="7">
        <v>15</v>
      </c>
      <c r="AB34" s="7">
        <v>20</v>
      </c>
      <c r="AC34" s="359">
        <v>48</v>
      </c>
      <c r="AD34" s="268"/>
    </row>
    <row r="35" spans="1:30" ht="19.5" thickBot="1" x14ac:dyDescent="0.35">
      <c r="A35" s="278" t="s">
        <v>61</v>
      </c>
      <c r="B35" s="362">
        <v>1</v>
      </c>
      <c r="C35" s="368"/>
      <c r="D35" s="361">
        <v>1</v>
      </c>
      <c r="E35" s="362" t="s">
        <v>218</v>
      </c>
      <c r="G35" s="363">
        <v>3.960185664453121</v>
      </c>
      <c r="H35" s="369">
        <v>40</v>
      </c>
      <c r="I35" s="363">
        <v>4.3168230010460853</v>
      </c>
      <c r="J35" s="248">
        <v>32</v>
      </c>
      <c r="K35" s="363">
        <v>3.8273423839134146</v>
      </c>
      <c r="L35" s="248">
        <v>30</v>
      </c>
      <c r="M35" s="363">
        <v>2.8534304584626362</v>
      </c>
      <c r="N35" s="249">
        <v>23</v>
      </c>
      <c r="P35" s="366">
        <v>1.582032253442712</v>
      </c>
      <c r="Q35" s="249">
        <v>46</v>
      </c>
      <c r="S35" s="246">
        <v>17</v>
      </c>
      <c r="T35" s="239"/>
      <c r="U35" s="247">
        <v>23</v>
      </c>
      <c r="V35" s="367">
        <f t="shared" si="0"/>
        <v>0.35663733659296426</v>
      </c>
      <c r="W35" s="367">
        <f t="shared" si="1"/>
        <v>-2.378153411010409</v>
      </c>
      <c r="Y35" s="358"/>
      <c r="Z35" s="7">
        <v>51</v>
      </c>
      <c r="AA35" s="7">
        <v>15</v>
      </c>
      <c r="AB35" s="7">
        <v>24</v>
      </c>
      <c r="AC35" s="359">
        <v>48</v>
      </c>
      <c r="AD35" s="268"/>
    </row>
    <row r="36" spans="1:30" ht="19.5" thickBot="1" x14ac:dyDescent="0.35">
      <c r="A36" s="278" t="s">
        <v>63</v>
      </c>
      <c r="B36" s="362">
        <v>1</v>
      </c>
      <c r="C36" s="368"/>
      <c r="D36" s="361">
        <v>1</v>
      </c>
      <c r="E36" s="362" t="s">
        <v>308</v>
      </c>
      <c r="G36" s="363">
        <v>3.2141143239157905</v>
      </c>
      <c r="H36" s="369">
        <v>43</v>
      </c>
      <c r="I36" s="363">
        <v>4.0542233262905967</v>
      </c>
      <c r="J36" s="248">
        <v>34</v>
      </c>
      <c r="K36" s="363">
        <v>0</v>
      </c>
      <c r="L36" s="248">
        <v>60</v>
      </c>
      <c r="M36" s="363">
        <v>0</v>
      </c>
      <c r="N36" s="249">
        <v>40</v>
      </c>
      <c r="P36" s="366">
        <v>0</v>
      </c>
      <c r="Q36" s="249">
        <v>62</v>
      </c>
      <c r="S36" s="246">
        <v>9</v>
      </c>
      <c r="T36" s="239"/>
      <c r="U36" s="247">
        <v>34</v>
      </c>
      <c r="V36" s="367">
        <f t="shared" si="0"/>
        <v>0.84010900237480612</v>
      </c>
      <c r="W36" s="367">
        <f t="shared" si="1"/>
        <v>-3.2141143239157905</v>
      </c>
      <c r="Y36" s="358"/>
      <c r="Z36" s="7">
        <v>51</v>
      </c>
      <c r="AA36" s="7">
        <v>15</v>
      </c>
      <c r="AB36" s="7">
        <v>24</v>
      </c>
      <c r="AC36" s="359">
        <v>48</v>
      </c>
      <c r="AD36" s="268"/>
    </row>
    <row r="37" spans="1:30" ht="19.5" thickBot="1" x14ac:dyDescent="0.35">
      <c r="A37" s="278" t="s">
        <v>13</v>
      </c>
      <c r="B37" s="362">
        <v>1</v>
      </c>
      <c r="C37" s="368"/>
      <c r="D37" s="361">
        <v>1</v>
      </c>
      <c r="E37" s="362" t="s">
        <v>218</v>
      </c>
      <c r="G37" s="363">
        <v>6.7557415923094268</v>
      </c>
      <c r="H37" s="369">
        <v>9</v>
      </c>
      <c r="I37" s="363">
        <v>6.3456032667804045</v>
      </c>
      <c r="J37" s="248">
        <v>14</v>
      </c>
      <c r="K37" s="363">
        <v>7.2373162017283761</v>
      </c>
      <c r="L37" s="248">
        <v>7</v>
      </c>
      <c r="M37" s="363">
        <v>0</v>
      </c>
      <c r="N37" s="249">
        <v>40</v>
      </c>
      <c r="P37" s="366">
        <v>7.0273692878237988</v>
      </c>
      <c r="Q37" s="249">
        <v>3</v>
      </c>
      <c r="S37" s="246">
        <v>2</v>
      </c>
      <c r="T37" s="239" t="s">
        <v>126</v>
      </c>
      <c r="U37" s="247">
        <v>7</v>
      </c>
      <c r="V37" s="367">
        <f t="shared" si="0"/>
        <v>0.48157460941894925</v>
      </c>
      <c r="W37" s="367">
        <f t="shared" si="1"/>
        <v>0.27162769551437194</v>
      </c>
      <c r="Y37" s="358"/>
      <c r="Z37" s="7">
        <v>1</v>
      </c>
      <c r="AA37" s="7">
        <v>1</v>
      </c>
      <c r="AB37" s="7">
        <v>1</v>
      </c>
      <c r="AC37" s="359">
        <v>2</v>
      </c>
      <c r="AD37" s="268"/>
    </row>
    <row r="38" spans="1:30" ht="19.5" thickBot="1" x14ac:dyDescent="0.35">
      <c r="A38" s="278" t="s">
        <v>18</v>
      </c>
      <c r="B38" s="362">
        <v>1</v>
      </c>
      <c r="C38" s="368"/>
      <c r="D38" s="361">
        <v>1</v>
      </c>
      <c r="E38" s="362" t="s">
        <v>218</v>
      </c>
      <c r="G38" s="363">
        <v>4.4404513640048862</v>
      </c>
      <c r="H38" s="369">
        <v>33</v>
      </c>
      <c r="I38" s="363">
        <v>4.8812096079533553</v>
      </c>
      <c r="J38" s="248">
        <v>27</v>
      </c>
      <c r="K38" s="363">
        <v>4.2901084963967477</v>
      </c>
      <c r="L38" s="248">
        <v>25</v>
      </c>
      <c r="M38" s="363">
        <v>0</v>
      </c>
      <c r="N38" s="249">
        <v>40</v>
      </c>
      <c r="P38" s="366">
        <v>4.7084858996628931</v>
      </c>
      <c r="Q38" s="249">
        <v>17</v>
      </c>
      <c r="S38" s="246">
        <v>8</v>
      </c>
      <c r="T38" s="239">
        <v>16</v>
      </c>
      <c r="U38" s="247">
        <v>25</v>
      </c>
      <c r="V38" s="367">
        <f t="shared" si="0"/>
        <v>0.44075824394846919</v>
      </c>
      <c r="W38" s="367">
        <f t="shared" si="1"/>
        <v>0.26803453565800694</v>
      </c>
      <c r="Y38" s="358"/>
      <c r="Z38" s="7">
        <v>5</v>
      </c>
      <c r="AA38" s="7">
        <v>6</v>
      </c>
      <c r="AB38" s="7">
        <v>3</v>
      </c>
      <c r="AC38" s="359">
        <v>6</v>
      </c>
      <c r="AD38" s="268"/>
    </row>
    <row r="39" spans="1:30" ht="19.5" thickBot="1" x14ac:dyDescent="0.35">
      <c r="A39" s="278" t="s">
        <v>22</v>
      </c>
      <c r="B39" s="362">
        <v>1</v>
      </c>
      <c r="C39" s="368"/>
      <c r="D39" s="361">
        <v>1</v>
      </c>
      <c r="E39" s="362" t="s">
        <v>218</v>
      </c>
      <c r="G39" s="363">
        <v>6.2896445754387003</v>
      </c>
      <c r="H39" s="369">
        <v>14</v>
      </c>
      <c r="I39" s="363">
        <v>7.1294800122474307</v>
      </c>
      <c r="J39" s="248">
        <v>8</v>
      </c>
      <c r="K39" s="363">
        <v>4.0580318938463478E-3</v>
      </c>
      <c r="L39" s="248">
        <v>53</v>
      </c>
      <c r="M39" s="363">
        <v>0</v>
      </c>
      <c r="N39" s="249">
        <v>40</v>
      </c>
      <c r="P39" s="366">
        <v>6.5631325499822104</v>
      </c>
      <c r="Q39" s="249">
        <v>7</v>
      </c>
      <c r="S39" s="246">
        <v>6</v>
      </c>
      <c r="T39" s="239">
        <v>7</v>
      </c>
      <c r="U39" s="247">
        <v>8</v>
      </c>
      <c r="V39" s="367">
        <f t="shared" ref="V39:V70" si="2">(MAX(I39,K39,M39)-G39)</f>
        <v>0.83983543680873041</v>
      </c>
      <c r="W39" s="367">
        <f t="shared" ref="W39:W70" si="3">P39-G39</f>
        <v>0.27348797454351015</v>
      </c>
      <c r="Y39" s="358"/>
      <c r="Z39" s="7">
        <v>8</v>
      </c>
      <c r="AA39" s="7">
        <v>15</v>
      </c>
      <c r="AB39" s="7">
        <v>24</v>
      </c>
      <c r="AC39" s="359">
        <v>8</v>
      </c>
      <c r="AD39" s="268"/>
    </row>
    <row r="40" spans="1:30" ht="19.5" thickBot="1" x14ac:dyDescent="0.35">
      <c r="A40" s="278" t="s">
        <v>319</v>
      </c>
      <c r="B40" s="362">
        <v>1</v>
      </c>
      <c r="C40" s="368"/>
      <c r="D40" s="361">
        <v>1</v>
      </c>
      <c r="E40" s="362" t="s">
        <v>218</v>
      </c>
      <c r="G40" s="363">
        <v>6.3978518273014657</v>
      </c>
      <c r="H40" s="369">
        <v>12</v>
      </c>
      <c r="I40" s="363">
        <v>7.236413223542268</v>
      </c>
      <c r="J40" s="248">
        <v>6</v>
      </c>
      <c r="K40" s="363">
        <v>1.6156019350524673</v>
      </c>
      <c r="L40" s="248">
        <v>44</v>
      </c>
      <c r="M40" s="363">
        <v>0</v>
      </c>
      <c r="N40" s="249">
        <v>40</v>
      </c>
      <c r="P40" s="366">
        <v>2.5497633129074408</v>
      </c>
      <c r="Q40" s="249">
        <v>35</v>
      </c>
      <c r="S40" s="246">
        <v>6</v>
      </c>
      <c r="T40" s="239"/>
      <c r="U40" s="247">
        <v>6</v>
      </c>
      <c r="V40" s="367">
        <f t="shared" si="2"/>
        <v>0.83856139624080228</v>
      </c>
      <c r="W40" s="367">
        <f t="shared" si="3"/>
        <v>-3.8480885143940249</v>
      </c>
      <c r="Y40" s="358"/>
      <c r="Z40" s="7">
        <v>25</v>
      </c>
      <c r="AA40" s="7">
        <v>15</v>
      </c>
      <c r="AB40" s="7">
        <v>24</v>
      </c>
      <c r="AC40" s="359">
        <v>25</v>
      </c>
      <c r="AD40" s="268"/>
    </row>
    <row r="41" spans="1:30" ht="19.5" thickBot="1" x14ac:dyDescent="0.35">
      <c r="A41" s="278" t="s">
        <v>20</v>
      </c>
      <c r="B41" s="362">
        <v>1</v>
      </c>
      <c r="C41" s="368"/>
      <c r="D41" s="361">
        <v>1</v>
      </c>
      <c r="E41" s="362" t="s">
        <v>218</v>
      </c>
      <c r="G41" s="363">
        <v>4.8296340155937578</v>
      </c>
      <c r="H41" s="369">
        <v>29</v>
      </c>
      <c r="I41" s="363">
        <v>5.5616022982378261</v>
      </c>
      <c r="J41" s="248">
        <v>19</v>
      </c>
      <c r="K41" s="363">
        <v>3.6831001609730762</v>
      </c>
      <c r="L41" s="248">
        <v>31</v>
      </c>
      <c r="M41" s="363">
        <v>0</v>
      </c>
      <c r="N41" s="249">
        <v>40</v>
      </c>
      <c r="P41" s="366">
        <v>5.0988499308907116</v>
      </c>
      <c r="Q41" s="249">
        <v>15</v>
      </c>
      <c r="S41" s="246">
        <v>10</v>
      </c>
      <c r="T41" s="239">
        <v>14</v>
      </c>
      <c r="U41" s="247">
        <v>19</v>
      </c>
      <c r="V41" s="367">
        <f t="shared" si="2"/>
        <v>0.73196828264406832</v>
      </c>
      <c r="W41" s="367">
        <f t="shared" si="3"/>
        <v>0.26921591529695377</v>
      </c>
      <c r="Y41" s="358"/>
      <c r="Z41" s="7">
        <v>7</v>
      </c>
      <c r="AA41" s="7">
        <v>15</v>
      </c>
      <c r="AB41" s="7">
        <v>9</v>
      </c>
      <c r="AC41" s="359">
        <v>7</v>
      </c>
      <c r="AD41" s="268"/>
    </row>
    <row r="42" spans="1:30" ht="19.5" thickBot="1" x14ac:dyDescent="0.35">
      <c r="A42" s="278" t="s">
        <v>50</v>
      </c>
      <c r="B42" s="362">
        <v>1</v>
      </c>
      <c r="C42" s="368"/>
      <c r="D42" s="361">
        <v>1</v>
      </c>
      <c r="E42" s="362" t="s">
        <v>308</v>
      </c>
      <c r="G42" s="363">
        <v>5.211810813087709</v>
      </c>
      <c r="H42" s="369">
        <v>28</v>
      </c>
      <c r="I42" s="363">
        <v>4.899013532694088</v>
      </c>
      <c r="J42" s="248">
        <v>26</v>
      </c>
      <c r="K42" s="363">
        <v>5.6134743500927584</v>
      </c>
      <c r="L42" s="248">
        <v>21</v>
      </c>
      <c r="M42" s="363">
        <v>3.8743888844564296</v>
      </c>
      <c r="N42" s="249">
        <v>19</v>
      </c>
      <c r="P42" s="366">
        <v>0.63512203204477302</v>
      </c>
      <c r="Q42" s="249">
        <v>57</v>
      </c>
      <c r="S42" s="246">
        <v>9</v>
      </c>
      <c r="T42" s="239"/>
      <c r="U42" s="247">
        <v>19</v>
      </c>
      <c r="V42" s="367">
        <f t="shared" si="2"/>
        <v>0.40166353700504942</v>
      </c>
      <c r="W42" s="367">
        <f t="shared" si="3"/>
        <v>-4.576688781042936</v>
      </c>
      <c r="Y42" s="358"/>
      <c r="Z42" s="7">
        <v>48</v>
      </c>
      <c r="AA42" s="7">
        <v>15</v>
      </c>
      <c r="AB42" s="7">
        <v>22</v>
      </c>
      <c r="AC42" s="359">
        <v>46</v>
      </c>
      <c r="AD42" s="268"/>
    </row>
    <row r="43" spans="1:30" ht="19.5" thickBot="1" x14ac:dyDescent="0.35">
      <c r="A43" s="278" t="s">
        <v>45</v>
      </c>
      <c r="B43" s="362">
        <v>1</v>
      </c>
      <c r="C43" s="368"/>
      <c r="D43" s="361">
        <v>1</v>
      </c>
      <c r="E43" s="362" t="s">
        <v>308</v>
      </c>
      <c r="G43" s="363">
        <v>1.6294256088574528</v>
      </c>
      <c r="H43" s="369">
        <v>57</v>
      </c>
      <c r="I43" s="363">
        <v>2.4695346112322589</v>
      </c>
      <c r="J43" s="248">
        <v>47</v>
      </c>
      <c r="K43" s="363">
        <v>0</v>
      </c>
      <c r="L43" s="248">
        <v>60</v>
      </c>
      <c r="M43" s="363">
        <v>0</v>
      </c>
      <c r="N43" s="249">
        <v>40</v>
      </c>
      <c r="P43" s="366">
        <v>1.8763492267944066</v>
      </c>
      <c r="Q43" s="249">
        <v>41</v>
      </c>
      <c r="S43" s="246">
        <v>6</v>
      </c>
      <c r="T43" s="239">
        <v>16</v>
      </c>
      <c r="U43" s="247">
        <v>51</v>
      </c>
      <c r="V43" s="367">
        <f t="shared" si="2"/>
        <v>0.84010900237480612</v>
      </c>
      <c r="W43" s="367">
        <f t="shared" si="3"/>
        <v>0.24692361793695383</v>
      </c>
      <c r="Y43" s="358"/>
      <c r="Z43" s="7">
        <v>22</v>
      </c>
      <c r="AA43" s="7">
        <v>15</v>
      </c>
      <c r="AB43" s="7">
        <v>24</v>
      </c>
      <c r="AC43" s="359">
        <v>21</v>
      </c>
      <c r="AD43" s="268"/>
    </row>
    <row r="44" spans="1:30" ht="19.5" thickBot="1" x14ac:dyDescent="0.35">
      <c r="A44" s="278" t="s">
        <v>19</v>
      </c>
      <c r="B44" s="362">
        <v>1</v>
      </c>
      <c r="C44" s="368"/>
      <c r="D44" s="361">
        <v>1</v>
      </c>
      <c r="E44" s="362" t="s">
        <v>218</v>
      </c>
      <c r="G44" s="363">
        <v>6.3370320167349767</v>
      </c>
      <c r="H44" s="369">
        <v>13</v>
      </c>
      <c r="I44" s="363">
        <v>7.176225375381339</v>
      </c>
      <c r="J44" s="248">
        <v>7</v>
      </c>
      <c r="K44" s="363">
        <v>1.0994143530580374</v>
      </c>
      <c r="L44" s="248">
        <v>49</v>
      </c>
      <c r="M44" s="363">
        <v>0</v>
      </c>
      <c r="N44" s="249">
        <v>40</v>
      </c>
      <c r="P44" s="366">
        <v>6.610407756618379</v>
      </c>
      <c r="Q44" s="249">
        <v>6</v>
      </c>
      <c r="S44" s="246">
        <v>6</v>
      </c>
      <c r="T44" s="239">
        <v>7</v>
      </c>
      <c r="U44" s="247">
        <v>7</v>
      </c>
      <c r="V44" s="367">
        <f t="shared" si="2"/>
        <v>0.83919335864636224</v>
      </c>
      <c r="W44" s="367">
        <f t="shared" si="3"/>
        <v>0.27337573988340225</v>
      </c>
      <c r="Y44" s="358"/>
      <c r="Z44" s="7">
        <v>11</v>
      </c>
      <c r="AA44" s="7">
        <v>15</v>
      </c>
      <c r="AB44" s="7">
        <v>24</v>
      </c>
      <c r="AC44" s="359">
        <v>9</v>
      </c>
      <c r="AD44" s="268"/>
    </row>
    <row r="45" spans="1:30" ht="19.5" thickBot="1" x14ac:dyDescent="0.35">
      <c r="A45" s="278" t="s">
        <v>38</v>
      </c>
      <c r="B45" s="362">
        <v>1</v>
      </c>
      <c r="C45" s="368"/>
      <c r="D45" s="361">
        <v>1</v>
      </c>
      <c r="E45" s="362" t="s">
        <v>218</v>
      </c>
      <c r="G45" s="363">
        <v>2.7437677888987011</v>
      </c>
      <c r="H45" s="369">
        <v>47</v>
      </c>
      <c r="I45" s="363">
        <v>3.558145666970546</v>
      </c>
      <c r="J45" s="248">
        <v>41</v>
      </c>
      <c r="K45" s="363">
        <v>2.9774715181705602E-2</v>
      </c>
      <c r="L45" s="248">
        <v>52</v>
      </c>
      <c r="M45" s="363">
        <v>0.22451094959927786</v>
      </c>
      <c r="N45" s="249">
        <v>35</v>
      </c>
      <c r="P45" s="366">
        <v>2.9652633757637226</v>
      </c>
      <c r="Q45" s="249">
        <v>30</v>
      </c>
      <c r="S45" s="246">
        <v>12</v>
      </c>
      <c r="T45" s="239">
        <v>17</v>
      </c>
      <c r="U45" s="247">
        <v>35</v>
      </c>
      <c r="V45" s="367">
        <f t="shared" si="2"/>
        <v>0.81437787807184492</v>
      </c>
      <c r="W45" s="367">
        <f t="shared" si="3"/>
        <v>0.22149558686502147</v>
      </c>
      <c r="Y45" s="358"/>
      <c r="Z45" s="7">
        <v>18</v>
      </c>
      <c r="AA45" s="7">
        <v>15</v>
      </c>
      <c r="AB45" s="7">
        <v>24</v>
      </c>
      <c r="AC45" s="359">
        <v>17</v>
      </c>
      <c r="AD45" s="268"/>
    </row>
    <row r="46" spans="1:30" ht="19.5" thickBot="1" x14ac:dyDescent="0.35">
      <c r="A46" s="278" t="s">
        <v>51</v>
      </c>
      <c r="B46" s="362">
        <v>1</v>
      </c>
      <c r="C46" s="368"/>
      <c r="D46" s="361">
        <v>1</v>
      </c>
      <c r="E46" s="362" t="s">
        <v>308</v>
      </c>
      <c r="G46" s="363">
        <v>0</v>
      </c>
      <c r="H46" s="369">
        <v>70</v>
      </c>
      <c r="I46" s="363">
        <v>0</v>
      </c>
      <c r="J46" s="248">
        <v>63</v>
      </c>
      <c r="K46" s="363">
        <v>0</v>
      </c>
      <c r="L46" s="248">
        <v>60</v>
      </c>
      <c r="M46" s="363">
        <v>0</v>
      </c>
      <c r="N46" s="249">
        <v>40</v>
      </c>
      <c r="P46" s="366">
        <v>0</v>
      </c>
      <c r="Q46" s="249">
        <v>63</v>
      </c>
      <c r="S46" s="246"/>
      <c r="T46" s="239"/>
      <c r="U46" s="251"/>
      <c r="V46" s="367">
        <f t="shared" si="2"/>
        <v>0</v>
      </c>
      <c r="W46" s="367">
        <f t="shared" si="3"/>
        <v>0</v>
      </c>
      <c r="Y46" s="358"/>
      <c r="Z46" s="7">
        <v>28</v>
      </c>
      <c r="AA46" s="7">
        <v>15</v>
      </c>
      <c r="AB46" s="7">
        <v>24</v>
      </c>
      <c r="AC46" s="359">
        <v>26</v>
      </c>
      <c r="AD46" s="268"/>
    </row>
    <row r="47" spans="1:30" ht="19.5" thickBot="1" x14ac:dyDescent="0.35">
      <c r="A47" s="278" t="s">
        <v>21</v>
      </c>
      <c r="B47" s="362">
        <v>1</v>
      </c>
      <c r="C47" s="368"/>
      <c r="D47" s="361">
        <v>1</v>
      </c>
      <c r="E47" s="362" t="s">
        <v>308</v>
      </c>
      <c r="G47" s="363">
        <v>6.7701114631754429</v>
      </c>
      <c r="H47" s="369">
        <v>8</v>
      </c>
      <c r="I47" s="363">
        <v>6.1200095446426381</v>
      </c>
      <c r="J47" s="248">
        <v>17</v>
      </c>
      <c r="K47" s="363">
        <v>7.2196352100206163</v>
      </c>
      <c r="L47" s="248">
        <v>8</v>
      </c>
      <c r="M47" s="363">
        <v>6.109187552484233</v>
      </c>
      <c r="N47" s="249">
        <v>9</v>
      </c>
      <c r="P47" s="366">
        <v>4.148606684927767</v>
      </c>
      <c r="Q47" s="249">
        <v>22</v>
      </c>
      <c r="S47" s="246">
        <v>0</v>
      </c>
      <c r="T47" s="239"/>
      <c r="U47" s="247">
        <v>8</v>
      </c>
      <c r="V47" s="367">
        <f t="shared" si="2"/>
        <v>0.44952374684517338</v>
      </c>
      <c r="W47" s="367">
        <f t="shared" si="3"/>
        <v>-2.6215047782476759</v>
      </c>
      <c r="Y47" s="358"/>
      <c r="Z47" s="7">
        <v>51</v>
      </c>
      <c r="AA47" s="7">
        <v>15</v>
      </c>
      <c r="AB47" s="7">
        <v>24</v>
      </c>
      <c r="AC47" s="359">
        <v>48</v>
      </c>
      <c r="AD47" s="268"/>
    </row>
    <row r="48" spans="1:30" ht="19.5" thickBot="1" x14ac:dyDescent="0.35">
      <c r="A48" s="278" t="s">
        <v>292</v>
      </c>
      <c r="B48" s="362">
        <v>1</v>
      </c>
      <c r="C48" s="368"/>
      <c r="D48" s="361">
        <v>1</v>
      </c>
      <c r="E48" s="362" t="s">
        <v>308</v>
      </c>
      <c r="G48" s="363">
        <v>7.1089311905523971</v>
      </c>
      <c r="H48" s="369">
        <v>5</v>
      </c>
      <c r="I48" s="363">
        <v>7.5190505826731702</v>
      </c>
      <c r="J48" s="248">
        <v>5</v>
      </c>
      <c r="K48" s="363">
        <v>6.8680059794364468</v>
      </c>
      <c r="L48" s="248">
        <v>10</v>
      </c>
      <c r="M48" s="363">
        <v>6.1231018534145178</v>
      </c>
      <c r="N48" s="249">
        <v>8</v>
      </c>
      <c r="P48" s="366">
        <v>5.1608455788160619</v>
      </c>
      <c r="Q48" s="249">
        <v>14</v>
      </c>
      <c r="S48" s="246">
        <v>0</v>
      </c>
      <c r="T48" s="239"/>
      <c r="U48" s="247">
        <v>5</v>
      </c>
      <c r="V48" s="367">
        <f t="shared" si="2"/>
        <v>0.41011939212077309</v>
      </c>
      <c r="W48" s="367">
        <f t="shared" si="3"/>
        <v>-1.9480856117363352</v>
      </c>
      <c r="Y48" s="358"/>
      <c r="Z48" s="7">
        <v>51</v>
      </c>
      <c r="AA48" s="7">
        <v>15</v>
      </c>
      <c r="AB48" s="7">
        <v>24</v>
      </c>
      <c r="AC48" s="359">
        <v>48</v>
      </c>
      <c r="AD48" s="268"/>
    </row>
    <row r="49" spans="1:30" ht="19.5" thickBot="1" x14ac:dyDescent="0.35">
      <c r="A49" s="278" t="s">
        <v>28</v>
      </c>
      <c r="B49" s="362">
        <v>1</v>
      </c>
      <c r="C49" s="368"/>
      <c r="D49" s="361">
        <v>1</v>
      </c>
      <c r="E49" s="362" t="s">
        <v>218</v>
      </c>
      <c r="G49" s="363">
        <v>2.6520177681428976</v>
      </c>
      <c r="H49" s="369">
        <v>50</v>
      </c>
      <c r="I49" s="363">
        <v>3.4905280197813262</v>
      </c>
      <c r="J49" s="248">
        <v>42</v>
      </c>
      <c r="K49" s="363">
        <v>0</v>
      </c>
      <c r="L49" s="248">
        <v>56</v>
      </c>
      <c r="M49" s="363">
        <v>0</v>
      </c>
      <c r="N49" s="249">
        <v>40</v>
      </c>
      <c r="P49" s="366">
        <v>2.9151060557419761</v>
      </c>
      <c r="Q49" s="249">
        <v>31</v>
      </c>
      <c r="S49" s="246">
        <v>10</v>
      </c>
      <c r="T49" s="239">
        <v>19</v>
      </c>
      <c r="U49" s="247">
        <v>40</v>
      </c>
      <c r="V49" s="367">
        <f t="shared" si="2"/>
        <v>0.83851025163842863</v>
      </c>
      <c r="W49" s="367">
        <f t="shared" si="3"/>
        <v>0.26308828759907854</v>
      </c>
      <c r="Y49" s="358"/>
      <c r="Z49" s="7">
        <v>13</v>
      </c>
      <c r="AA49" s="7">
        <v>15</v>
      </c>
      <c r="AB49" s="7">
        <v>24</v>
      </c>
      <c r="AC49" s="359">
        <v>13</v>
      </c>
      <c r="AD49" s="268"/>
    </row>
    <row r="50" spans="1:30" ht="19.5" thickBot="1" x14ac:dyDescent="0.35">
      <c r="A50" s="278" t="s">
        <v>71</v>
      </c>
      <c r="B50" s="362">
        <v>1</v>
      </c>
      <c r="C50" s="368"/>
      <c r="D50" s="361">
        <v>1</v>
      </c>
      <c r="E50" s="362" t="s">
        <v>218</v>
      </c>
      <c r="G50" s="363">
        <v>1.0200970482193021</v>
      </c>
      <c r="H50" s="369">
        <v>61</v>
      </c>
      <c r="I50" s="363">
        <v>0</v>
      </c>
      <c r="J50" s="248">
        <v>70</v>
      </c>
      <c r="K50" s="363">
        <v>1.6892681773678184</v>
      </c>
      <c r="L50" s="248">
        <v>43</v>
      </c>
      <c r="M50" s="363">
        <v>0</v>
      </c>
      <c r="N50" s="249">
        <v>36</v>
      </c>
      <c r="P50" s="366">
        <v>0</v>
      </c>
      <c r="Q50" s="249">
        <v>65</v>
      </c>
      <c r="S50" s="246">
        <v>25</v>
      </c>
      <c r="T50" s="239"/>
      <c r="U50" s="247">
        <v>36</v>
      </c>
      <c r="V50" s="367">
        <f t="shared" si="2"/>
        <v>0.66917112914851629</v>
      </c>
      <c r="W50" s="367">
        <f t="shared" si="3"/>
        <v>-1.0200970482193021</v>
      </c>
      <c r="Y50" s="358"/>
      <c r="Z50" s="7">
        <v>51</v>
      </c>
      <c r="AA50" s="7">
        <v>15</v>
      </c>
      <c r="AB50" s="7">
        <v>24</v>
      </c>
      <c r="AC50" s="359">
        <v>48</v>
      </c>
      <c r="AD50" s="268"/>
    </row>
    <row r="51" spans="1:30" ht="19.5" thickBot="1" x14ac:dyDescent="0.35">
      <c r="A51" s="278" t="s">
        <v>30</v>
      </c>
      <c r="B51" s="362">
        <v>1</v>
      </c>
      <c r="C51" s="368"/>
      <c r="D51" s="361">
        <v>1</v>
      </c>
      <c r="E51" s="362" t="s">
        <v>308</v>
      </c>
      <c r="G51" s="363">
        <v>6.1030140143018983</v>
      </c>
      <c r="H51" s="369">
        <v>15</v>
      </c>
      <c r="I51" s="363">
        <v>5.2859037297837119</v>
      </c>
      <c r="J51" s="248">
        <v>21</v>
      </c>
      <c r="K51" s="363">
        <v>6.6329053530317879</v>
      </c>
      <c r="L51" s="248">
        <v>12</v>
      </c>
      <c r="M51" s="363">
        <v>4.8918965860969053</v>
      </c>
      <c r="N51" s="249">
        <v>15</v>
      </c>
      <c r="P51" s="366">
        <v>1.2561398680713012</v>
      </c>
      <c r="Q51" s="249">
        <v>53</v>
      </c>
      <c r="S51" s="246">
        <v>3</v>
      </c>
      <c r="T51" s="239"/>
      <c r="U51" s="247">
        <v>12</v>
      </c>
      <c r="V51" s="367">
        <f t="shared" si="2"/>
        <v>0.52989133872988958</v>
      </c>
      <c r="W51" s="367">
        <f t="shared" si="3"/>
        <v>-4.8468741462305971</v>
      </c>
      <c r="Y51" s="358"/>
      <c r="Z51" s="7">
        <v>51</v>
      </c>
      <c r="AA51" s="7">
        <v>15</v>
      </c>
      <c r="AB51" s="7">
        <v>24</v>
      </c>
      <c r="AC51" s="359">
        <v>48</v>
      </c>
      <c r="AD51" s="268"/>
    </row>
    <row r="52" spans="1:30" ht="19.5" thickBot="1" x14ac:dyDescent="0.35">
      <c r="A52" s="278" t="s">
        <v>60</v>
      </c>
      <c r="B52" s="362">
        <v>1</v>
      </c>
      <c r="C52" s="368"/>
      <c r="D52" s="361">
        <v>1</v>
      </c>
      <c r="E52" s="362" t="s">
        <v>218</v>
      </c>
      <c r="G52" s="363">
        <v>2.719292678033689</v>
      </c>
      <c r="H52" s="369">
        <v>48</v>
      </c>
      <c r="I52" s="363">
        <v>3.4664040999866721</v>
      </c>
      <c r="J52" s="248">
        <v>43</v>
      </c>
      <c r="K52" s="363">
        <v>1.2697463156195923</v>
      </c>
      <c r="L52" s="248">
        <v>48</v>
      </c>
      <c r="M52" s="363">
        <v>0.75885440640530533</v>
      </c>
      <c r="N52" s="249">
        <v>34</v>
      </c>
      <c r="P52" s="366">
        <v>1.1740754467197796</v>
      </c>
      <c r="Q52" s="249">
        <v>54</v>
      </c>
      <c r="S52" s="246">
        <v>14</v>
      </c>
      <c r="T52" s="239">
        <v>-6</v>
      </c>
      <c r="U52" s="247">
        <v>34</v>
      </c>
      <c r="V52" s="367">
        <f t="shared" si="2"/>
        <v>0.74711142195298308</v>
      </c>
      <c r="W52" s="367">
        <f t="shared" si="3"/>
        <v>-1.5452172313139094</v>
      </c>
      <c r="Y52" s="358"/>
      <c r="Z52" s="7">
        <v>39</v>
      </c>
      <c r="AA52" s="7">
        <v>15</v>
      </c>
      <c r="AB52" s="7">
        <v>24</v>
      </c>
      <c r="AC52" s="359">
        <v>36</v>
      </c>
      <c r="AD52" s="268"/>
    </row>
    <row r="53" spans="1:30" ht="19.5" thickBot="1" x14ac:dyDescent="0.35">
      <c r="A53" s="278" t="s">
        <v>69</v>
      </c>
      <c r="B53" s="362">
        <v>1</v>
      </c>
      <c r="C53" s="368"/>
      <c r="D53" s="361">
        <v>1</v>
      </c>
      <c r="E53" s="362" t="s">
        <v>218</v>
      </c>
      <c r="G53" s="363">
        <v>1.662908969274099</v>
      </c>
      <c r="H53" s="369">
        <v>56</v>
      </c>
      <c r="I53" s="363">
        <v>1.5767431093293531</v>
      </c>
      <c r="J53" s="248">
        <v>53</v>
      </c>
      <c r="K53" s="363">
        <v>1.592854885196882</v>
      </c>
      <c r="L53" s="248">
        <v>45</v>
      </c>
      <c r="M53" s="363">
        <v>1.9463094125599341</v>
      </c>
      <c r="N53" s="249">
        <v>27</v>
      </c>
      <c r="P53" s="366">
        <v>1.3083248658624029</v>
      </c>
      <c r="Q53" s="249">
        <v>51</v>
      </c>
      <c r="S53" s="246">
        <v>29</v>
      </c>
      <c r="T53" s="239">
        <v>5</v>
      </c>
      <c r="U53" s="247">
        <v>27</v>
      </c>
      <c r="V53" s="367">
        <f t="shared" si="2"/>
        <v>0.28340044328583502</v>
      </c>
      <c r="W53" s="367">
        <f t="shared" si="3"/>
        <v>-0.35458410341169611</v>
      </c>
      <c r="Y53" s="358"/>
      <c r="Z53" s="7">
        <v>47</v>
      </c>
      <c r="AA53" s="7">
        <v>15</v>
      </c>
      <c r="AB53" s="7">
        <v>24</v>
      </c>
      <c r="AC53" s="359">
        <v>45</v>
      </c>
      <c r="AD53" s="268"/>
    </row>
    <row r="54" spans="1:30" ht="19.5" thickBot="1" x14ac:dyDescent="0.35">
      <c r="A54" s="278" t="s">
        <v>49</v>
      </c>
      <c r="B54" s="362">
        <v>1</v>
      </c>
      <c r="C54" s="368"/>
      <c r="D54" s="361">
        <v>1</v>
      </c>
      <c r="E54" s="362" t="s">
        <v>220</v>
      </c>
      <c r="G54" s="363">
        <v>5.2948547313565797</v>
      </c>
      <c r="H54" s="369">
        <v>26</v>
      </c>
      <c r="I54" s="363">
        <v>5.0709096340408983</v>
      </c>
      <c r="J54" s="248">
        <v>22</v>
      </c>
      <c r="K54" s="363">
        <v>5.7093824955564969</v>
      </c>
      <c r="L54" s="248">
        <v>19</v>
      </c>
      <c r="M54" s="363">
        <v>0</v>
      </c>
      <c r="N54" s="249">
        <v>40</v>
      </c>
      <c r="P54" s="366">
        <v>1.3632172036141377</v>
      </c>
      <c r="Q54" s="249">
        <v>49</v>
      </c>
      <c r="S54" s="246">
        <v>7</v>
      </c>
      <c r="T54" s="239"/>
      <c r="U54" s="247">
        <v>19</v>
      </c>
      <c r="V54" s="367">
        <f t="shared" si="2"/>
        <v>0.41452776419991721</v>
      </c>
      <c r="W54" s="367">
        <f t="shared" si="3"/>
        <v>-3.931637527742442</v>
      </c>
      <c r="Y54" s="358"/>
      <c r="Z54" s="7">
        <v>34</v>
      </c>
      <c r="AA54" s="7">
        <v>15</v>
      </c>
      <c r="AB54" s="7">
        <v>17</v>
      </c>
      <c r="AC54" s="359">
        <v>34</v>
      </c>
      <c r="AD54" s="268">
        <v>15</v>
      </c>
    </row>
    <row r="55" spans="1:30" ht="19.5" thickBot="1" x14ac:dyDescent="0.35">
      <c r="A55" s="278" t="s">
        <v>41</v>
      </c>
      <c r="B55" s="362">
        <v>1</v>
      </c>
      <c r="C55" s="368"/>
      <c r="D55" s="361">
        <v>1</v>
      </c>
      <c r="E55" s="362" t="s">
        <v>308</v>
      </c>
      <c r="G55" s="363">
        <v>0.99609582609338787</v>
      </c>
      <c r="H55" s="369">
        <v>62</v>
      </c>
      <c r="I55" s="363">
        <v>1.836204828468194</v>
      </c>
      <c r="J55" s="248">
        <v>50</v>
      </c>
      <c r="K55" s="363">
        <v>0</v>
      </c>
      <c r="L55" s="248">
        <v>60</v>
      </c>
      <c r="M55" s="363">
        <v>0</v>
      </c>
      <c r="N55" s="249">
        <v>40</v>
      </c>
      <c r="P55" s="366">
        <v>1.2694322481761233</v>
      </c>
      <c r="Q55" s="249">
        <v>52</v>
      </c>
      <c r="S55" s="246">
        <v>7</v>
      </c>
      <c r="T55" s="239">
        <v>10</v>
      </c>
      <c r="U55" s="247">
        <v>55</v>
      </c>
      <c r="V55" s="367">
        <f t="shared" si="2"/>
        <v>0.84010900237480612</v>
      </c>
      <c r="W55" s="367">
        <f t="shared" si="3"/>
        <v>0.27333642208273545</v>
      </c>
      <c r="Y55" s="358"/>
      <c r="Z55" s="7">
        <v>20</v>
      </c>
      <c r="AA55" s="7">
        <v>15</v>
      </c>
      <c r="AB55" s="7">
        <v>24</v>
      </c>
      <c r="AC55" s="359">
        <v>19</v>
      </c>
      <c r="AD55" s="268"/>
    </row>
    <row r="56" spans="1:30" ht="19.5" thickBot="1" x14ac:dyDescent="0.35">
      <c r="A56" s="278" t="s">
        <v>40</v>
      </c>
      <c r="B56" s="362">
        <v>1</v>
      </c>
      <c r="C56" s="368"/>
      <c r="D56" s="361">
        <v>1</v>
      </c>
      <c r="E56" s="362" t="s">
        <v>308</v>
      </c>
      <c r="G56" s="363">
        <v>0.16440330370831191</v>
      </c>
      <c r="H56" s="369">
        <v>67</v>
      </c>
      <c r="I56" s="363">
        <v>1.004512306083118</v>
      </c>
      <c r="J56" s="248">
        <v>55</v>
      </c>
      <c r="K56" s="363">
        <v>0</v>
      </c>
      <c r="L56" s="248">
        <v>60</v>
      </c>
      <c r="M56" s="363">
        <v>0</v>
      </c>
      <c r="N56" s="249">
        <v>40</v>
      </c>
      <c r="P56" s="366">
        <v>0.43781983701990157</v>
      </c>
      <c r="Q56" s="249">
        <v>59</v>
      </c>
      <c r="S56" s="246">
        <v>7</v>
      </c>
      <c r="T56" s="239">
        <v>8</v>
      </c>
      <c r="U56" s="247">
        <v>60</v>
      </c>
      <c r="V56" s="367">
        <f t="shared" si="2"/>
        <v>0.84010900237480612</v>
      </c>
      <c r="W56" s="367">
        <f t="shared" si="3"/>
        <v>0.27341653331158966</v>
      </c>
      <c r="Y56" s="358"/>
      <c r="Z56" s="7">
        <v>19</v>
      </c>
      <c r="AA56" s="7">
        <v>15</v>
      </c>
      <c r="AB56" s="7">
        <v>24</v>
      </c>
      <c r="AC56" s="359">
        <v>18</v>
      </c>
      <c r="AD56" s="268"/>
    </row>
    <row r="57" spans="1:30" ht="19.5" thickBot="1" x14ac:dyDescent="0.35">
      <c r="A57" s="278" t="s">
        <v>17</v>
      </c>
      <c r="B57" s="362">
        <v>1</v>
      </c>
      <c r="C57" s="368"/>
      <c r="D57" s="361">
        <v>1</v>
      </c>
      <c r="E57" s="362" t="s">
        <v>218</v>
      </c>
      <c r="G57" s="363">
        <v>5.3640778466030739</v>
      </c>
      <c r="H57" s="369">
        <v>25</v>
      </c>
      <c r="I57" s="363">
        <v>6.1361002590136096</v>
      </c>
      <c r="J57" s="248">
        <v>16</v>
      </c>
      <c r="K57" s="363">
        <v>3.8353737932649388</v>
      </c>
      <c r="L57" s="248">
        <v>29</v>
      </c>
      <c r="M57" s="363">
        <v>0</v>
      </c>
      <c r="N57" s="249">
        <v>40</v>
      </c>
      <c r="P57" s="366">
        <v>5.626982854424476</v>
      </c>
      <c r="Q57" s="249">
        <v>12</v>
      </c>
      <c r="S57" s="246">
        <v>9</v>
      </c>
      <c r="T57" s="239">
        <v>13</v>
      </c>
      <c r="U57" s="247">
        <v>16</v>
      </c>
      <c r="V57" s="367">
        <f t="shared" si="2"/>
        <v>0.77202241241053571</v>
      </c>
      <c r="W57" s="367">
        <f t="shared" si="3"/>
        <v>0.26290500782140214</v>
      </c>
      <c r="Y57" s="358"/>
      <c r="Z57" s="7">
        <v>3</v>
      </c>
      <c r="AA57" s="7">
        <v>10</v>
      </c>
      <c r="AB57" s="7">
        <v>6</v>
      </c>
      <c r="AC57" s="359">
        <v>3</v>
      </c>
      <c r="AD57" s="268"/>
    </row>
    <row r="58" spans="1:30" ht="19.5" thickBot="1" x14ac:dyDescent="0.35">
      <c r="A58" s="278" t="s">
        <v>65</v>
      </c>
      <c r="B58" s="362">
        <v>1</v>
      </c>
      <c r="C58" s="368"/>
      <c r="D58" s="361">
        <v>1</v>
      </c>
      <c r="E58" s="362" t="s">
        <v>218</v>
      </c>
      <c r="G58" s="363">
        <v>2.6671941884038262</v>
      </c>
      <c r="H58" s="369">
        <v>49</v>
      </c>
      <c r="I58" s="363">
        <v>0</v>
      </c>
      <c r="J58" s="248">
        <v>67</v>
      </c>
      <c r="K58" s="363">
        <v>3.3352294095487949</v>
      </c>
      <c r="L58" s="248">
        <v>35</v>
      </c>
      <c r="M58" s="363">
        <v>1.5669723774460067</v>
      </c>
      <c r="N58" s="249">
        <v>31</v>
      </c>
      <c r="P58" s="366">
        <v>1.8670160156823492</v>
      </c>
      <c r="Q58" s="249">
        <v>42</v>
      </c>
      <c r="S58" s="246">
        <v>18</v>
      </c>
      <c r="T58" s="239">
        <v>7</v>
      </c>
      <c r="U58" s="247">
        <v>31</v>
      </c>
      <c r="V58" s="367">
        <f t="shared" si="2"/>
        <v>0.66803522114496872</v>
      </c>
      <c r="W58" s="367">
        <f t="shared" si="3"/>
        <v>-0.80017817272147695</v>
      </c>
      <c r="Y58" s="358"/>
      <c r="Z58" s="7">
        <v>51</v>
      </c>
      <c r="AA58" s="7">
        <v>15</v>
      </c>
      <c r="AB58" s="7">
        <v>24</v>
      </c>
      <c r="AC58" s="359">
        <v>48</v>
      </c>
      <c r="AD58" s="268"/>
    </row>
    <row r="59" spans="1:30" ht="19.5" thickBot="1" x14ac:dyDescent="0.35">
      <c r="A59" s="278" t="s">
        <v>66</v>
      </c>
      <c r="B59" s="362">
        <v>0</v>
      </c>
      <c r="C59" s="368"/>
      <c r="D59" s="361"/>
      <c r="E59" s="362"/>
      <c r="G59" s="363">
        <v>0</v>
      </c>
      <c r="H59" s="369">
        <v>68</v>
      </c>
      <c r="I59" s="363">
        <v>0.67809656352499204</v>
      </c>
      <c r="J59" s="248">
        <v>58</v>
      </c>
      <c r="K59" s="363">
        <v>0</v>
      </c>
      <c r="L59" s="248">
        <v>55</v>
      </c>
      <c r="M59" s="363">
        <v>0</v>
      </c>
      <c r="N59" s="249">
        <v>40</v>
      </c>
      <c r="P59" s="366">
        <v>0</v>
      </c>
      <c r="Q59" s="249">
        <v>68</v>
      </c>
      <c r="S59" s="246"/>
      <c r="T59" s="239"/>
      <c r="U59" s="247">
        <v>55</v>
      </c>
      <c r="V59" s="367">
        <f t="shared" si="2"/>
        <v>0.67809656352499204</v>
      </c>
      <c r="W59" s="367">
        <f t="shared" si="3"/>
        <v>0</v>
      </c>
      <c r="Y59" s="358"/>
      <c r="Z59" s="7">
        <v>51</v>
      </c>
      <c r="AA59" s="7">
        <v>15</v>
      </c>
      <c r="AB59" s="7">
        <v>24</v>
      </c>
      <c r="AC59" s="359">
        <v>48</v>
      </c>
      <c r="AD59" s="268"/>
    </row>
    <row r="60" spans="1:30" ht="19.5" thickBot="1" x14ac:dyDescent="0.35">
      <c r="A60" s="278" t="s">
        <v>64</v>
      </c>
      <c r="B60" s="362">
        <v>0</v>
      </c>
      <c r="C60" s="368"/>
      <c r="D60" s="361"/>
      <c r="E60" s="362"/>
      <c r="G60" s="363">
        <v>0</v>
      </c>
      <c r="H60" s="369">
        <v>71</v>
      </c>
      <c r="I60" s="363">
        <v>0</v>
      </c>
      <c r="J60" s="248">
        <v>69</v>
      </c>
      <c r="K60" s="363">
        <v>0</v>
      </c>
      <c r="L60" s="248">
        <v>60</v>
      </c>
      <c r="M60" s="363">
        <v>0</v>
      </c>
      <c r="N60" s="249">
        <v>40</v>
      </c>
      <c r="P60" s="366">
        <v>0</v>
      </c>
      <c r="Q60" s="249">
        <v>69</v>
      </c>
      <c r="S60" s="246"/>
      <c r="T60" s="239"/>
      <c r="U60" s="251"/>
      <c r="V60" s="367">
        <f t="shared" si="2"/>
        <v>0</v>
      </c>
      <c r="W60" s="367">
        <f t="shared" si="3"/>
        <v>0</v>
      </c>
      <c r="Y60" s="358"/>
      <c r="Z60" s="7">
        <v>44</v>
      </c>
      <c r="AA60" s="7">
        <v>15</v>
      </c>
      <c r="AB60" s="7">
        <v>24</v>
      </c>
      <c r="AC60" s="359">
        <v>41</v>
      </c>
      <c r="AD60" s="268"/>
    </row>
    <row r="61" spans="1:30" ht="19.5" thickBot="1" x14ac:dyDescent="0.35">
      <c r="A61" s="278" t="s">
        <v>68</v>
      </c>
      <c r="B61" s="362">
        <v>0</v>
      </c>
      <c r="C61" s="368"/>
      <c r="D61" s="361"/>
      <c r="E61" s="362"/>
      <c r="G61" s="363">
        <v>0.91272213890773557</v>
      </c>
      <c r="H61" s="369">
        <v>63</v>
      </c>
      <c r="I61" s="363">
        <v>1.6113143781459129</v>
      </c>
      <c r="J61" s="248">
        <v>52</v>
      </c>
      <c r="K61" s="363">
        <v>0</v>
      </c>
      <c r="L61" s="248">
        <v>54</v>
      </c>
      <c r="M61" s="363">
        <v>0</v>
      </c>
      <c r="N61" s="249">
        <v>40</v>
      </c>
      <c r="P61" s="366">
        <v>0</v>
      </c>
      <c r="Q61" s="249">
        <v>61</v>
      </c>
      <c r="S61" s="246">
        <v>10</v>
      </c>
      <c r="T61" s="239">
        <v>2</v>
      </c>
      <c r="U61" s="247">
        <v>53</v>
      </c>
      <c r="V61" s="367">
        <f t="shared" si="2"/>
        <v>0.69859223923817737</v>
      </c>
      <c r="W61" s="367">
        <f t="shared" si="3"/>
        <v>-0.91272213890773557</v>
      </c>
      <c r="Y61" s="358"/>
      <c r="Z61" s="7">
        <v>51</v>
      </c>
      <c r="AA61" s="7">
        <v>15</v>
      </c>
      <c r="AB61" s="7">
        <v>24</v>
      </c>
      <c r="AC61" s="359">
        <v>48</v>
      </c>
      <c r="AD61" s="268"/>
    </row>
    <row r="62" spans="1:30" ht="19.5" thickBot="1" x14ac:dyDescent="0.35">
      <c r="A62" s="278" t="s">
        <v>70</v>
      </c>
      <c r="B62" s="362">
        <v>0</v>
      </c>
      <c r="C62" s="368"/>
      <c r="D62" s="361"/>
      <c r="E62" s="362"/>
      <c r="G62" s="363">
        <v>2.3187941886835475</v>
      </c>
      <c r="H62" s="369">
        <v>54</v>
      </c>
      <c r="I62" s="363">
        <v>0</v>
      </c>
      <c r="J62" s="248">
        <v>70</v>
      </c>
      <c r="K62" s="363">
        <v>3.0353988984985207</v>
      </c>
      <c r="L62" s="248">
        <v>38</v>
      </c>
      <c r="M62" s="363">
        <v>0</v>
      </c>
      <c r="N62" s="249">
        <v>40</v>
      </c>
      <c r="P62" s="366">
        <v>0</v>
      </c>
      <c r="Q62" s="249">
        <v>70</v>
      </c>
      <c r="S62" s="246">
        <v>16</v>
      </c>
      <c r="T62" s="239"/>
      <c r="U62" s="247">
        <v>38</v>
      </c>
      <c r="V62" s="367">
        <f t="shared" si="2"/>
        <v>0.71660470981497326</v>
      </c>
      <c r="W62" s="367">
        <f t="shared" si="3"/>
        <v>-2.3187941886835475</v>
      </c>
      <c r="Y62" s="358"/>
      <c r="Z62" s="7">
        <v>50</v>
      </c>
      <c r="AA62" s="7">
        <v>15</v>
      </c>
      <c r="AB62" s="7">
        <v>23</v>
      </c>
      <c r="AC62" s="359">
        <v>48</v>
      </c>
      <c r="AD62" s="268"/>
    </row>
    <row r="63" spans="1:30" ht="19.5" thickBot="1" x14ac:dyDescent="0.35">
      <c r="A63" s="278" t="s">
        <v>62</v>
      </c>
      <c r="B63" s="362">
        <v>0</v>
      </c>
      <c r="C63" s="368"/>
      <c r="D63" s="361"/>
      <c r="E63" s="362"/>
      <c r="G63" s="363">
        <v>0.82741059663522876</v>
      </c>
      <c r="H63" s="369">
        <v>64</v>
      </c>
      <c r="I63" s="363">
        <v>1.6675195990100349</v>
      </c>
      <c r="J63" s="248">
        <v>51</v>
      </c>
      <c r="K63" s="363">
        <v>0</v>
      </c>
      <c r="L63" s="248">
        <v>60</v>
      </c>
      <c r="M63" s="363">
        <v>0</v>
      </c>
      <c r="N63" s="249">
        <v>40</v>
      </c>
      <c r="P63" s="366">
        <v>0.98364614315066845</v>
      </c>
      <c r="Q63" s="249">
        <v>55</v>
      </c>
      <c r="S63" s="246">
        <v>8</v>
      </c>
      <c r="T63" s="239">
        <v>9</v>
      </c>
      <c r="U63" s="247">
        <v>56</v>
      </c>
      <c r="V63" s="367">
        <f t="shared" si="2"/>
        <v>0.84010900237480612</v>
      </c>
      <c r="W63" s="367">
        <f t="shared" si="3"/>
        <v>0.15623554651543969</v>
      </c>
      <c r="Y63" s="358"/>
      <c r="Z63" s="7">
        <v>42</v>
      </c>
      <c r="AA63" s="7">
        <v>15</v>
      </c>
      <c r="AB63" s="7">
        <v>24</v>
      </c>
      <c r="AC63" s="359">
        <v>38</v>
      </c>
      <c r="AD63" s="268"/>
    </row>
    <row r="64" spans="1:30" ht="19.5" thickBot="1" x14ac:dyDescent="0.35">
      <c r="A64" s="278" t="s">
        <v>56</v>
      </c>
      <c r="B64" s="362">
        <v>0</v>
      </c>
      <c r="C64" s="368"/>
      <c r="D64" s="361"/>
      <c r="E64" s="362"/>
      <c r="G64" s="363">
        <v>2.9756169349434494</v>
      </c>
      <c r="H64" s="369">
        <v>46</v>
      </c>
      <c r="I64" s="363">
        <v>1.2535969093552914</v>
      </c>
      <c r="J64" s="248">
        <v>54</v>
      </c>
      <c r="K64" s="363">
        <v>3.5794117636382552</v>
      </c>
      <c r="L64" s="248">
        <v>32</v>
      </c>
      <c r="M64" s="363">
        <v>2.1411010565003217</v>
      </c>
      <c r="N64" s="249">
        <v>26</v>
      </c>
      <c r="P64" s="366">
        <v>0.40605506465673002</v>
      </c>
      <c r="Q64" s="249">
        <v>60</v>
      </c>
      <c r="S64" s="246">
        <v>20</v>
      </c>
      <c r="T64" s="239"/>
      <c r="U64" s="247">
        <v>26</v>
      </c>
      <c r="V64" s="367">
        <f t="shared" si="2"/>
        <v>0.60379482869480583</v>
      </c>
      <c r="W64" s="367">
        <f t="shared" si="3"/>
        <v>-2.5695618702867193</v>
      </c>
      <c r="Y64" s="358"/>
      <c r="Z64" s="7">
        <v>32</v>
      </c>
      <c r="AA64" s="7">
        <v>15</v>
      </c>
      <c r="AB64" s="7">
        <v>24</v>
      </c>
      <c r="AC64" s="359">
        <v>32</v>
      </c>
      <c r="AD64" s="268"/>
    </row>
    <row r="65" spans="1:30" ht="19.5" thickBot="1" x14ac:dyDescent="0.35">
      <c r="A65" s="278" t="s">
        <v>43</v>
      </c>
      <c r="B65" s="362">
        <v>0</v>
      </c>
      <c r="C65" s="368"/>
      <c r="D65" s="361"/>
      <c r="E65" s="362"/>
      <c r="G65" s="363">
        <v>2.5899381386046265</v>
      </c>
      <c r="H65" s="369">
        <v>52</v>
      </c>
      <c r="I65" s="363">
        <v>3.4300471409794326</v>
      </c>
      <c r="J65" s="248">
        <v>44</v>
      </c>
      <c r="K65" s="363">
        <v>0</v>
      </c>
      <c r="L65" s="248">
        <v>60</v>
      </c>
      <c r="M65" s="363">
        <v>0</v>
      </c>
      <c r="N65" s="249">
        <v>40</v>
      </c>
      <c r="P65" s="366">
        <v>2.2686908062184692</v>
      </c>
      <c r="Q65" s="249">
        <v>38</v>
      </c>
      <c r="S65" s="246">
        <v>6</v>
      </c>
      <c r="T65" s="239">
        <v>14</v>
      </c>
      <c r="U65" s="247">
        <v>46</v>
      </c>
      <c r="V65" s="367">
        <f t="shared" si="2"/>
        <v>0.84010900237480612</v>
      </c>
      <c r="W65" s="367">
        <f t="shared" si="3"/>
        <v>-0.32124733238615732</v>
      </c>
      <c r="Y65" s="358"/>
      <c r="Z65" s="7">
        <v>21</v>
      </c>
      <c r="AA65" s="7">
        <v>15</v>
      </c>
      <c r="AB65" s="7">
        <v>24</v>
      </c>
      <c r="AC65" s="359">
        <v>20</v>
      </c>
      <c r="AD65" s="268"/>
    </row>
    <row r="66" spans="1:30" ht="19.5" thickBot="1" x14ac:dyDescent="0.35">
      <c r="A66" s="278" t="s">
        <v>295</v>
      </c>
      <c r="B66" s="362">
        <v>0</v>
      </c>
      <c r="C66" s="368"/>
      <c r="D66" s="361"/>
      <c r="E66" s="362"/>
      <c r="G66" s="363">
        <v>7.0444700596097398</v>
      </c>
      <c r="H66" s="369">
        <v>6</v>
      </c>
      <c r="I66" s="363">
        <v>6.8299569056826108</v>
      </c>
      <c r="J66" s="248">
        <v>11</v>
      </c>
      <c r="K66" s="363">
        <v>7.2572223298346543</v>
      </c>
      <c r="L66" s="248">
        <v>6</v>
      </c>
      <c r="M66" s="363">
        <v>6.8379304943708483</v>
      </c>
      <c r="N66" s="249">
        <v>5</v>
      </c>
      <c r="P66" s="366">
        <v>6.770875722676724</v>
      </c>
      <c r="Q66" s="249">
        <v>5</v>
      </c>
      <c r="S66" s="246">
        <v>1</v>
      </c>
      <c r="T66" s="239">
        <v>1</v>
      </c>
      <c r="U66" s="247">
        <v>5</v>
      </c>
      <c r="V66" s="367">
        <f t="shared" si="2"/>
        <v>0.2127522702249145</v>
      </c>
      <c r="W66" s="367">
        <f t="shared" si="3"/>
        <v>-0.27359433693301582</v>
      </c>
      <c r="Y66" s="358"/>
      <c r="Z66" s="7">
        <v>2</v>
      </c>
      <c r="AA66" s="7">
        <v>2</v>
      </c>
      <c r="AB66" s="7">
        <v>2</v>
      </c>
      <c r="AC66" s="359">
        <v>1</v>
      </c>
      <c r="AD66" s="268"/>
    </row>
    <row r="67" spans="1:30" ht="19.5" thickBot="1" x14ac:dyDescent="0.35">
      <c r="A67" s="278" t="s">
        <v>27</v>
      </c>
      <c r="B67" s="362">
        <v>0</v>
      </c>
      <c r="C67" s="368"/>
      <c r="D67" s="361"/>
      <c r="E67" s="362"/>
      <c r="G67" s="363">
        <v>5.9419077508542699</v>
      </c>
      <c r="H67" s="369">
        <v>19</v>
      </c>
      <c r="I67" s="363">
        <v>6.243898331577217</v>
      </c>
      <c r="J67" s="248">
        <v>15</v>
      </c>
      <c r="K67" s="363">
        <v>5.9697190464025454</v>
      </c>
      <c r="L67" s="248">
        <v>16</v>
      </c>
      <c r="M67" s="363">
        <v>3.3624536047720603</v>
      </c>
      <c r="N67" s="249">
        <v>20</v>
      </c>
      <c r="P67" s="366">
        <v>4.533883113165988</v>
      </c>
      <c r="Q67" s="249">
        <v>18</v>
      </c>
      <c r="S67" s="246">
        <v>4</v>
      </c>
      <c r="T67" s="239">
        <v>1</v>
      </c>
      <c r="U67" s="247">
        <v>15</v>
      </c>
      <c r="V67" s="367">
        <f t="shared" si="2"/>
        <v>0.30199058072294704</v>
      </c>
      <c r="W67" s="367">
        <f t="shared" si="3"/>
        <v>-1.4080246376882819</v>
      </c>
      <c r="Y67" s="358"/>
      <c r="Z67" s="7">
        <v>12</v>
      </c>
      <c r="AA67" s="7">
        <v>15</v>
      </c>
      <c r="AB67" s="7">
        <v>24</v>
      </c>
      <c r="AC67" s="359">
        <v>10</v>
      </c>
      <c r="AD67" s="268"/>
    </row>
    <row r="68" spans="1:30" ht="19.5" thickBot="1" x14ac:dyDescent="0.35">
      <c r="A68" s="278" t="s">
        <v>16</v>
      </c>
      <c r="B68" s="362">
        <v>0</v>
      </c>
      <c r="C68" s="368"/>
      <c r="D68" s="361"/>
      <c r="E68" s="362"/>
      <c r="G68" s="363">
        <v>8.3015026106622472</v>
      </c>
      <c r="H68" s="369">
        <v>3</v>
      </c>
      <c r="I68" s="363">
        <v>7.9276198035482146</v>
      </c>
      <c r="J68" s="248">
        <v>4</v>
      </c>
      <c r="K68" s="363">
        <v>8.6507335365681186</v>
      </c>
      <c r="L68" s="248">
        <v>3</v>
      </c>
      <c r="M68" s="363">
        <v>7.7630546146294392</v>
      </c>
      <c r="N68" s="249">
        <v>3</v>
      </c>
      <c r="P68" s="366">
        <v>2.7877084672506491</v>
      </c>
      <c r="Q68" s="249">
        <v>32</v>
      </c>
      <c r="S68" s="246">
        <v>0</v>
      </c>
      <c r="T68" s="239"/>
      <c r="U68" s="247">
        <v>3</v>
      </c>
      <c r="V68" s="367">
        <f t="shared" si="2"/>
        <v>0.34923092590587146</v>
      </c>
      <c r="W68" s="367">
        <f t="shared" si="3"/>
        <v>-5.513794143411598</v>
      </c>
      <c r="Y68" s="358"/>
      <c r="Z68" s="7">
        <v>38</v>
      </c>
      <c r="AA68" s="7">
        <v>15</v>
      </c>
      <c r="AB68" s="7">
        <v>16</v>
      </c>
      <c r="AC68" s="359">
        <v>37</v>
      </c>
      <c r="AD68" s="268">
        <v>20</v>
      </c>
    </row>
    <row r="69" spans="1:30" ht="19.5" thickBot="1" x14ac:dyDescent="0.35">
      <c r="A69" s="278" t="s">
        <v>58</v>
      </c>
      <c r="B69" s="362">
        <v>0</v>
      </c>
      <c r="C69" s="368"/>
      <c r="D69" s="361"/>
      <c r="E69" s="362"/>
      <c r="G69" s="363">
        <v>4.2793569867431174</v>
      </c>
      <c r="H69" s="369">
        <v>34</v>
      </c>
      <c r="I69" s="363">
        <v>3.8022500878145529</v>
      </c>
      <c r="J69" s="248">
        <v>38</v>
      </c>
      <c r="K69" s="363">
        <v>4.3637004262733257</v>
      </c>
      <c r="L69" s="248">
        <v>24</v>
      </c>
      <c r="M69" s="363">
        <v>4.7082884516554522</v>
      </c>
      <c r="N69" s="249">
        <v>18</v>
      </c>
      <c r="O69" s="47"/>
      <c r="P69" s="366">
        <v>4.3379709085621165</v>
      </c>
      <c r="Q69" s="249">
        <v>20</v>
      </c>
      <c r="R69" s="136"/>
      <c r="S69" s="246">
        <v>16</v>
      </c>
      <c r="T69" s="239">
        <v>14</v>
      </c>
      <c r="U69" s="247">
        <v>18</v>
      </c>
      <c r="V69" s="367">
        <f t="shared" si="2"/>
        <v>0.4289314649123348</v>
      </c>
      <c r="W69" s="367">
        <f t="shared" si="3"/>
        <v>5.861392181899916E-2</v>
      </c>
      <c r="X69" s="136"/>
      <c r="Y69" s="358"/>
      <c r="Z69" s="228">
        <v>51</v>
      </c>
      <c r="AA69" s="228">
        <v>15</v>
      </c>
      <c r="AB69" s="228">
        <v>24</v>
      </c>
      <c r="AC69" s="359">
        <v>48</v>
      </c>
      <c r="AD69" s="529"/>
    </row>
    <row r="70" spans="1:30" ht="19.5" thickBot="1" x14ac:dyDescent="0.35">
      <c r="A70" s="278" t="s">
        <v>54</v>
      </c>
      <c r="B70" s="362">
        <v>0</v>
      </c>
      <c r="C70" s="368"/>
      <c r="D70" s="361"/>
      <c r="E70" s="362"/>
      <c r="G70" s="363">
        <v>1.3851381160877025</v>
      </c>
      <c r="H70" s="369">
        <v>59</v>
      </c>
      <c r="I70" s="363">
        <v>2.2249879155468868</v>
      </c>
      <c r="J70" s="248">
        <v>49</v>
      </c>
      <c r="K70" s="363">
        <v>0</v>
      </c>
      <c r="L70" s="248">
        <v>59</v>
      </c>
      <c r="M70" s="363">
        <v>0</v>
      </c>
      <c r="N70" s="249">
        <v>40</v>
      </c>
      <c r="P70" s="366">
        <v>1.6549265914549451</v>
      </c>
      <c r="Q70" s="249">
        <v>45</v>
      </c>
      <c r="S70" s="246">
        <v>19</v>
      </c>
      <c r="T70" s="239">
        <v>14</v>
      </c>
      <c r="U70" s="247">
        <v>40</v>
      </c>
      <c r="V70" s="367">
        <f t="shared" si="2"/>
        <v>0.83984979945918425</v>
      </c>
      <c r="W70" s="367">
        <f t="shared" si="3"/>
        <v>0.2697884753672426</v>
      </c>
      <c r="Y70" s="358"/>
      <c r="Z70" s="7">
        <v>30</v>
      </c>
      <c r="AA70" s="7">
        <v>15</v>
      </c>
      <c r="AB70" s="7">
        <v>24</v>
      </c>
      <c r="AC70" s="359">
        <v>29</v>
      </c>
      <c r="AD70" s="268"/>
    </row>
    <row r="71" spans="1:30" ht="19.5" thickBot="1" x14ac:dyDescent="0.35">
      <c r="A71" s="278" t="s">
        <v>300</v>
      </c>
      <c r="B71" s="362">
        <v>0</v>
      </c>
      <c r="C71" s="368"/>
      <c r="D71" s="361"/>
      <c r="E71" s="362"/>
      <c r="G71" s="363">
        <v>10</v>
      </c>
      <c r="H71" s="369">
        <v>1</v>
      </c>
      <c r="I71" s="363">
        <v>10</v>
      </c>
      <c r="J71" s="248">
        <v>1</v>
      </c>
      <c r="K71" s="363">
        <v>10</v>
      </c>
      <c r="L71" s="248">
        <v>1</v>
      </c>
      <c r="M71" s="363">
        <v>10</v>
      </c>
      <c r="N71" s="249">
        <v>1</v>
      </c>
      <c r="P71" s="366">
        <v>10</v>
      </c>
      <c r="Q71" s="249">
        <v>1</v>
      </c>
      <c r="S71" s="246">
        <v>0</v>
      </c>
      <c r="T71" s="239">
        <v>0</v>
      </c>
      <c r="U71" s="247">
        <v>1</v>
      </c>
      <c r="V71" s="367">
        <f t="shared" ref="V71:V77" si="4">(MAX(I71,K71,M71)-G71)</f>
        <v>0</v>
      </c>
      <c r="W71" s="367">
        <f t="shared" ref="W71:W77" si="5">P71-G71</f>
        <v>0</v>
      </c>
      <c r="Y71" s="358"/>
      <c r="Z71" s="7">
        <v>41</v>
      </c>
      <c r="AA71" s="7">
        <v>15</v>
      </c>
      <c r="AB71" s="7">
        <v>13</v>
      </c>
      <c r="AC71" s="359">
        <v>44</v>
      </c>
      <c r="AD71" s="268">
        <v>20</v>
      </c>
    </row>
    <row r="72" spans="1:30" ht="19.5" thickBot="1" x14ac:dyDescent="0.35">
      <c r="A72" s="278" t="s">
        <v>74</v>
      </c>
      <c r="B72" s="362">
        <v>0</v>
      </c>
      <c r="C72" s="368"/>
      <c r="D72" s="361"/>
      <c r="E72" s="362"/>
      <c r="G72" s="363">
        <v>0.16756756572806353</v>
      </c>
      <c r="H72" s="369">
        <v>66</v>
      </c>
      <c r="I72" s="363">
        <v>0</v>
      </c>
      <c r="J72" s="248">
        <v>61</v>
      </c>
      <c r="K72" s="363">
        <v>0</v>
      </c>
      <c r="L72" s="248">
        <v>57</v>
      </c>
      <c r="M72" s="363">
        <v>1.4080310189755778</v>
      </c>
      <c r="N72" s="249">
        <v>33</v>
      </c>
      <c r="P72" s="366">
        <v>0</v>
      </c>
      <c r="Q72" s="249">
        <v>70</v>
      </c>
      <c r="S72" s="246"/>
      <c r="T72" s="239"/>
      <c r="U72" s="247">
        <v>33</v>
      </c>
      <c r="V72" s="367">
        <f t="shared" si="4"/>
        <v>1.2404634532475143</v>
      </c>
      <c r="W72" s="367">
        <f t="shared" si="5"/>
        <v>-0.16756756572806353</v>
      </c>
      <c r="Y72" s="358"/>
      <c r="Z72" s="7">
        <v>51</v>
      </c>
      <c r="AA72" s="7">
        <v>15</v>
      </c>
      <c r="AB72" s="7">
        <v>24</v>
      </c>
      <c r="AC72" s="359">
        <v>48</v>
      </c>
      <c r="AD72" s="268"/>
    </row>
    <row r="73" spans="1:30" ht="19.5" thickBot="1" x14ac:dyDescent="0.35">
      <c r="A73" s="278" t="s">
        <v>59</v>
      </c>
      <c r="B73" s="362">
        <v>0</v>
      </c>
      <c r="C73" s="368"/>
      <c r="D73" s="361"/>
      <c r="E73" s="362"/>
      <c r="G73" s="363">
        <v>4.1793475101113415</v>
      </c>
      <c r="H73" s="369">
        <v>35</v>
      </c>
      <c r="I73" s="363">
        <v>4.3848829010240458</v>
      </c>
      <c r="J73" s="248">
        <v>30</v>
      </c>
      <c r="K73" s="363">
        <v>4.2139232681615582</v>
      </c>
      <c r="L73" s="248">
        <v>26</v>
      </c>
      <c r="M73" s="363">
        <v>3.2507796098125255</v>
      </c>
      <c r="N73" s="249">
        <v>21</v>
      </c>
      <c r="P73" s="366">
        <v>1.4074329122052838</v>
      </c>
      <c r="Q73" s="249">
        <v>47</v>
      </c>
      <c r="S73" s="246">
        <v>14</v>
      </c>
      <c r="T73" s="239"/>
      <c r="U73" s="247">
        <v>21</v>
      </c>
      <c r="V73" s="367">
        <f t="shared" si="4"/>
        <v>0.20553539091270423</v>
      </c>
      <c r="W73" s="367">
        <f t="shared" si="5"/>
        <v>-2.7719145979060578</v>
      </c>
      <c r="Y73" s="358"/>
      <c r="Z73" s="7">
        <v>51</v>
      </c>
      <c r="AA73" s="7">
        <v>15</v>
      </c>
      <c r="AB73" s="7">
        <v>24</v>
      </c>
      <c r="AC73" s="359">
        <v>48</v>
      </c>
      <c r="AD73" s="268"/>
    </row>
    <row r="74" spans="1:30" ht="19.5" thickBot="1" x14ac:dyDescent="0.35">
      <c r="A74" s="278" t="s">
        <v>57</v>
      </c>
      <c r="B74" s="362">
        <v>0</v>
      </c>
      <c r="C74" s="368"/>
      <c r="D74" s="361"/>
      <c r="E74" s="362"/>
      <c r="G74" s="363">
        <v>3.8169234557751039</v>
      </c>
      <c r="H74" s="369">
        <v>42</v>
      </c>
      <c r="I74" s="363">
        <v>4.360276575018446</v>
      </c>
      <c r="J74" s="248">
        <v>31</v>
      </c>
      <c r="K74" s="363">
        <v>3.4063373783029078</v>
      </c>
      <c r="L74" s="248">
        <v>34</v>
      </c>
      <c r="M74" s="363">
        <v>1.7213715720838323</v>
      </c>
      <c r="N74" s="249">
        <v>29</v>
      </c>
      <c r="P74" s="366">
        <v>1.748989823669195</v>
      </c>
      <c r="Q74" s="249">
        <v>44</v>
      </c>
      <c r="S74" s="246">
        <v>13</v>
      </c>
      <c r="T74" s="239"/>
      <c r="U74" s="247">
        <v>29</v>
      </c>
      <c r="V74" s="367">
        <f t="shared" si="4"/>
        <v>0.54335311924334206</v>
      </c>
      <c r="W74" s="367">
        <f t="shared" si="5"/>
        <v>-2.067933632105909</v>
      </c>
      <c r="Y74" s="358"/>
      <c r="Z74" s="7">
        <v>37</v>
      </c>
      <c r="AA74" s="7">
        <v>15</v>
      </c>
      <c r="AB74" s="7">
        <v>24</v>
      </c>
      <c r="AC74" s="359">
        <v>35</v>
      </c>
      <c r="AD74" s="268"/>
    </row>
    <row r="75" spans="1:30" ht="19.5" thickBot="1" x14ac:dyDescent="0.35">
      <c r="A75" s="278" t="s">
        <v>31</v>
      </c>
      <c r="B75" s="362">
        <v>0</v>
      </c>
      <c r="C75" s="368"/>
      <c r="D75" s="361"/>
      <c r="E75" s="362"/>
      <c r="G75" s="363">
        <v>2.3524133484376115</v>
      </c>
      <c r="H75" s="369">
        <v>53</v>
      </c>
      <c r="I75" s="363">
        <v>3.1925223508124176</v>
      </c>
      <c r="J75" s="248">
        <v>45</v>
      </c>
      <c r="K75" s="363">
        <v>0</v>
      </c>
      <c r="L75" s="248">
        <v>60</v>
      </c>
      <c r="M75" s="363">
        <v>0</v>
      </c>
      <c r="N75" s="249">
        <v>40</v>
      </c>
      <c r="P75" s="366">
        <v>2.6248252010559163</v>
      </c>
      <c r="Q75" s="249">
        <v>34</v>
      </c>
      <c r="S75" s="246">
        <v>6</v>
      </c>
      <c r="T75" s="239">
        <v>19</v>
      </c>
      <c r="U75" s="247">
        <v>47</v>
      </c>
      <c r="V75" s="367">
        <f t="shared" si="4"/>
        <v>0.84010900237480612</v>
      </c>
      <c r="W75" s="367">
        <f t="shared" si="5"/>
        <v>0.27241185261830481</v>
      </c>
      <c r="Y75" s="358"/>
      <c r="Z75" s="7">
        <v>15</v>
      </c>
      <c r="AA75" s="7">
        <v>15</v>
      </c>
      <c r="AB75" s="7">
        <v>24</v>
      </c>
      <c r="AC75" s="359">
        <v>14</v>
      </c>
      <c r="AD75" s="268"/>
    </row>
    <row r="76" spans="1:30" ht="19.5" thickBot="1" x14ac:dyDescent="0.35">
      <c r="A76" s="278" t="s">
        <v>73</v>
      </c>
      <c r="B76" s="362">
        <v>0</v>
      </c>
      <c r="C76" s="368"/>
      <c r="D76" s="361"/>
      <c r="E76" s="362"/>
      <c r="G76" s="363">
        <v>0.46991710208470394</v>
      </c>
      <c r="H76" s="369">
        <v>65</v>
      </c>
      <c r="I76" s="363">
        <v>0.82497149419902627</v>
      </c>
      <c r="J76" s="248">
        <v>57</v>
      </c>
      <c r="K76" s="363">
        <v>0.41102826266891057</v>
      </c>
      <c r="L76" s="248">
        <v>50</v>
      </c>
      <c r="M76" s="363">
        <v>0</v>
      </c>
      <c r="N76" s="249">
        <v>38</v>
      </c>
      <c r="P76" s="366">
        <v>0</v>
      </c>
      <c r="Q76" s="249">
        <v>67</v>
      </c>
      <c r="S76" s="246">
        <v>27</v>
      </c>
      <c r="T76" s="239"/>
      <c r="U76" s="247">
        <v>38</v>
      </c>
      <c r="V76" s="367">
        <f t="shared" si="4"/>
        <v>0.35505439211432233</v>
      </c>
      <c r="W76" s="367">
        <f t="shared" si="5"/>
        <v>-0.46991710208470394</v>
      </c>
      <c r="Y76" s="358"/>
      <c r="Z76" s="7">
        <v>51</v>
      </c>
      <c r="AA76" s="7">
        <v>15</v>
      </c>
      <c r="AB76" s="7">
        <v>24</v>
      </c>
      <c r="AC76" s="359">
        <v>48</v>
      </c>
      <c r="AD76" s="268"/>
    </row>
    <row r="77" spans="1:30" ht="19.5" thickBot="1" x14ac:dyDescent="0.35">
      <c r="A77" s="284" t="s">
        <v>251</v>
      </c>
      <c r="B77" s="374">
        <v>0</v>
      </c>
      <c r="C77" s="372"/>
      <c r="D77" s="373"/>
      <c r="E77" s="374"/>
      <c r="G77" s="375">
        <v>6.9831148666272185</v>
      </c>
      <c r="H77" s="376">
        <v>7</v>
      </c>
      <c r="I77" s="375">
        <v>4.2045943340680019</v>
      </c>
      <c r="J77" s="377">
        <v>33</v>
      </c>
      <c r="K77" s="375">
        <v>7.4388099228548441</v>
      </c>
      <c r="L77" s="377">
        <v>5</v>
      </c>
      <c r="M77" s="375">
        <v>7.2393405059586584</v>
      </c>
      <c r="N77" s="378">
        <v>4</v>
      </c>
      <c r="O77" s="59"/>
      <c r="P77" s="379">
        <v>3.7599270069027888</v>
      </c>
      <c r="Q77" s="378">
        <v>26</v>
      </c>
      <c r="R77" s="380"/>
      <c r="S77" s="381">
        <v>3</v>
      </c>
      <c r="T77" s="382"/>
      <c r="U77" s="383">
        <v>4</v>
      </c>
      <c r="V77" s="384">
        <f t="shared" si="4"/>
        <v>0.45569505622762563</v>
      </c>
      <c r="W77" s="384">
        <f t="shared" si="5"/>
        <v>-3.2231878597244297</v>
      </c>
      <c r="X77" s="380"/>
      <c r="Y77" s="358"/>
      <c r="Z77" s="385">
        <v>9</v>
      </c>
      <c r="AA77" s="385">
        <v>3</v>
      </c>
      <c r="AB77" s="385">
        <v>5</v>
      </c>
      <c r="AC77" s="386">
        <v>11</v>
      </c>
      <c r="AD77" s="387"/>
    </row>
    <row r="79" spans="1:30" x14ac:dyDescent="0.3">
      <c r="E79" s="562" t="s">
        <v>312</v>
      </c>
      <c r="F79" s="563" t="s">
        <v>315</v>
      </c>
    </row>
    <row r="80" spans="1:30" x14ac:dyDescent="0.3">
      <c r="E80" s="562" t="s">
        <v>313</v>
      </c>
      <c r="F80" s="563" t="s">
        <v>316</v>
      </c>
    </row>
    <row r="81" spans="1:30" x14ac:dyDescent="0.3">
      <c r="E81" s="562" t="s">
        <v>314</v>
      </c>
      <c r="F81" s="563" t="s">
        <v>311</v>
      </c>
    </row>
    <row r="82" spans="1:30" x14ac:dyDescent="0.3">
      <c r="E82" s="562" t="s">
        <v>460</v>
      </c>
      <c r="F82" s="708" t="s">
        <v>461</v>
      </c>
    </row>
    <row r="83" spans="1:30" x14ac:dyDescent="0.3">
      <c r="A83" s="136"/>
      <c r="B83"/>
      <c r="C83" s="136"/>
      <c r="E83"/>
      <c r="G83"/>
      <c r="H83"/>
      <c r="I83"/>
      <c r="J83"/>
      <c r="K83"/>
      <c r="L83"/>
      <c r="M83"/>
      <c r="N83"/>
      <c r="O83"/>
      <c r="P83"/>
      <c r="Q83"/>
      <c r="S83"/>
      <c r="T83"/>
      <c r="U83"/>
      <c r="V83"/>
      <c r="W83"/>
      <c r="AD83" s="1"/>
    </row>
  </sheetData>
  <sortState ref="A6:AU76">
    <sortCondition descending="1" ref="B6:B76"/>
  </sortState>
  <conditionalFormatting sqref="N34">
    <cfRule type="colorScale" priority="11">
      <colorScale>
        <cfvo type="min"/>
        <cfvo type="percentile" val="50"/>
        <cfvo type="max"/>
        <color rgb="FF63BE7B"/>
        <color rgb="FFFFEB84"/>
        <color rgb="FFF8696B"/>
      </colorScale>
    </cfRule>
  </conditionalFormatting>
  <conditionalFormatting sqref="Q34">
    <cfRule type="colorScale" priority="10">
      <colorScale>
        <cfvo type="min"/>
        <cfvo type="percentile" val="50"/>
        <cfvo type="max"/>
        <color rgb="FF63BE7B"/>
        <color rgb="FFFFEB84"/>
        <color rgb="FFF8696B"/>
      </colorScale>
    </cfRule>
  </conditionalFormatting>
  <conditionalFormatting sqref="S77">
    <cfRule type="colorScale" priority="9">
      <colorScale>
        <cfvo type="min"/>
        <cfvo type="max"/>
        <color rgb="FFF3F7FB"/>
        <color rgb="FFFF5353"/>
      </colorScale>
    </cfRule>
  </conditionalFormatting>
  <conditionalFormatting sqref="P7:P77">
    <cfRule type="colorScale" priority="12">
      <colorScale>
        <cfvo type="min"/>
        <cfvo type="percentile" val="50"/>
        <cfvo type="max"/>
        <color rgb="FFF8696B"/>
        <color rgb="FFFFEB84"/>
        <color rgb="FF63BE7B"/>
      </colorScale>
    </cfRule>
  </conditionalFormatting>
  <conditionalFormatting sqref="M7:M77">
    <cfRule type="colorScale" priority="13">
      <colorScale>
        <cfvo type="min"/>
        <cfvo type="percentile" val="50"/>
        <cfvo type="max"/>
        <color rgb="FFF8696B"/>
        <color rgb="FFFFEB84"/>
        <color rgb="FF63BE7B"/>
      </colorScale>
    </cfRule>
  </conditionalFormatting>
  <conditionalFormatting sqref="K7:K77">
    <cfRule type="colorScale" priority="14">
      <colorScale>
        <cfvo type="min"/>
        <cfvo type="percentile" val="50"/>
        <cfvo type="max"/>
        <color rgb="FFF8696B"/>
        <color rgb="FFFFEB84"/>
        <color rgb="FF63BE7B"/>
      </colorScale>
    </cfRule>
  </conditionalFormatting>
  <conditionalFormatting sqref="I7:I77">
    <cfRule type="colorScale" priority="15">
      <colorScale>
        <cfvo type="min"/>
        <cfvo type="percentile" val="50"/>
        <cfvo type="max"/>
        <color rgb="FFF8696B"/>
        <color rgb="FFFFEB84"/>
        <color rgb="FF63BE7B"/>
      </colorScale>
    </cfRule>
  </conditionalFormatting>
  <conditionalFormatting sqref="G7:G77">
    <cfRule type="colorScale" priority="16">
      <colorScale>
        <cfvo type="min"/>
        <cfvo type="percentile" val="50"/>
        <cfvo type="max"/>
        <color rgb="FFF8696B"/>
        <color rgb="FFFFEB84"/>
        <color rgb="FF63BE7B"/>
      </colorScale>
    </cfRule>
  </conditionalFormatting>
  <conditionalFormatting sqref="W7:W77">
    <cfRule type="colorScale" priority="17">
      <colorScale>
        <cfvo type="min"/>
        <cfvo type="max"/>
        <color rgb="FFF3F7FB"/>
        <color rgb="FFFF5353"/>
      </colorScale>
    </cfRule>
  </conditionalFormatting>
  <conditionalFormatting sqref="W7:W77">
    <cfRule type="colorScale" priority="18">
      <colorScale>
        <cfvo type="min"/>
        <cfvo type="percentile" val="50"/>
        <cfvo type="max"/>
        <color theme="0"/>
        <color rgb="FFFF9B9B"/>
        <color rgb="FFFF3B3B"/>
      </colorScale>
    </cfRule>
  </conditionalFormatting>
  <conditionalFormatting sqref="V7:V77">
    <cfRule type="colorScale" priority="19">
      <colorScale>
        <cfvo type="min"/>
        <cfvo type="percentile" val="50"/>
        <cfvo type="max"/>
        <color theme="0"/>
        <color rgb="FFFF9B9B"/>
        <color rgb="FFFF1919"/>
      </colorScale>
    </cfRule>
  </conditionalFormatting>
  <conditionalFormatting sqref="AB7:AB77">
    <cfRule type="colorScale" priority="5">
      <colorScale>
        <cfvo type="min"/>
        <cfvo type="percentile" val="50"/>
        <cfvo type="max"/>
        <color rgb="FF63BE7B"/>
        <color rgb="FFFFEB84"/>
        <color rgb="FFF8696B"/>
      </colorScale>
    </cfRule>
  </conditionalFormatting>
  <conditionalFormatting sqref="AC7:AC77">
    <cfRule type="colorScale" priority="4">
      <colorScale>
        <cfvo type="min"/>
        <cfvo type="percentile" val="50"/>
        <cfvo type="max"/>
        <color rgb="FF63BE7B"/>
        <color rgb="FFFFEB84"/>
        <color rgb="FFF8696B"/>
      </colorScale>
    </cfRule>
  </conditionalFormatting>
  <conditionalFormatting sqref="Z7:Z77">
    <cfRule type="colorScale" priority="7">
      <colorScale>
        <cfvo type="min"/>
        <cfvo type="percentile" val="50"/>
        <cfvo type="max"/>
        <color rgb="FF63BE7B"/>
        <color rgb="FFFFEB84"/>
        <color rgb="FFF8696B"/>
      </colorScale>
    </cfRule>
  </conditionalFormatting>
  <conditionalFormatting sqref="Z7:AC77">
    <cfRule type="colorScale" priority="8">
      <colorScale>
        <cfvo type="min"/>
        <cfvo type="percentile" val="50"/>
        <cfvo type="max"/>
        <color rgb="FF63BE7B"/>
        <color rgb="FFFFEB84"/>
        <color rgb="FFF8696B"/>
      </colorScale>
    </cfRule>
  </conditionalFormatting>
  <conditionalFormatting sqref="AA7:AA77">
    <cfRule type="colorScale" priority="6">
      <colorScale>
        <cfvo type="min"/>
        <cfvo type="percentile" val="50"/>
        <cfvo type="max"/>
        <color rgb="FF63BE7B"/>
        <color rgb="FFFFEB84"/>
        <color rgb="FFF8696B"/>
      </colorScale>
    </cfRule>
  </conditionalFormatting>
  <conditionalFormatting sqref="H7:H77">
    <cfRule type="colorScale" priority="20">
      <colorScale>
        <cfvo type="min"/>
        <cfvo type="percentile" val="50"/>
        <cfvo type="max"/>
        <color rgb="FF63BE7B"/>
        <color rgb="FFFFEB84"/>
        <color rgb="FFF8696B"/>
      </colorScale>
    </cfRule>
  </conditionalFormatting>
  <conditionalFormatting sqref="J7:J77">
    <cfRule type="colorScale" priority="21">
      <colorScale>
        <cfvo type="min"/>
        <cfvo type="percentile" val="50"/>
        <cfvo type="max"/>
        <color rgb="FF63BE7B"/>
        <color rgb="FFFFEB84"/>
        <color rgb="FFF8696B"/>
      </colorScale>
    </cfRule>
  </conditionalFormatting>
  <conditionalFormatting sqref="L7:L77">
    <cfRule type="colorScale" priority="22">
      <colorScale>
        <cfvo type="min"/>
        <cfvo type="percentile" val="50"/>
        <cfvo type="max"/>
        <color rgb="FF63BE7B"/>
        <color rgb="FFFFEB84"/>
        <color rgb="FFF8696B"/>
      </colorScale>
    </cfRule>
  </conditionalFormatting>
  <conditionalFormatting sqref="N35:N77 N7:N33">
    <cfRule type="colorScale" priority="23">
      <colorScale>
        <cfvo type="min"/>
        <cfvo type="percentile" val="50"/>
        <cfvo type="max"/>
        <color rgb="FF63BE7B"/>
        <color rgb="FFFFEB84"/>
        <color rgb="FFF8696B"/>
      </colorScale>
    </cfRule>
  </conditionalFormatting>
  <conditionalFormatting sqref="S7:T7 S8:S68">
    <cfRule type="colorScale" priority="24">
      <colorScale>
        <cfvo type="min"/>
        <cfvo type="max"/>
        <color rgb="FFF3F7FB"/>
        <color rgb="FFFF5353"/>
      </colorScale>
    </cfRule>
  </conditionalFormatting>
  <conditionalFormatting sqref="Q35:Q77 Q7:Q33">
    <cfRule type="colorScale" priority="25">
      <colorScale>
        <cfvo type="min"/>
        <cfvo type="percentile" val="50"/>
        <cfvo type="max"/>
        <color rgb="FF63BE7B"/>
        <color rgb="FFFFEB84"/>
        <color rgb="FFF8696B"/>
      </colorScale>
    </cfRule>
  </conditionalFormatting>
  <conditionalFormatting sqref="T8:T77">
    <cfRule type="colorScale" priority="26">
      <colorScale>
        <cfvo type="min"/>
        <cfvo type="max"/>
        <color rgb="FFF3F7FB"/>
        <color rgb="FFFF5353"/>
      </colorScale>
    </cfRule>
  </conditionalFormatting>
  <conditionalFormatting sqref="B7:B77">
    <cfRule type="colorScale" priority="3">
      <colorScale>
        <cfvo type="min"/>
        <cfvo type="percentile" val="50"/>
        <cfvo type="max"/>
        <color rgb="FFF8696B"/>
        <color rgb="FFFFEB84"/>
        <color rgb="FF63BE7B"/>
      </colorScale>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6"/>
  <sheetViews>
    <sheetView zoomScale="85" zoomScaleNormal="85" workbookViewId="0">
      <selection activeCell="H4" sqref="H4:I13"/>
    </sheetView>
  </sheetViews>
  <sheetFormatPr defaultRowHeight="15" x14ac:dyDescent="0.25"/>
  <cols>
    <col min="1" max="1" width="37.5703125" style="126" customWidth="1"/>
    <col min="2" max="2" width="11.28515625" customWidth="1"/>
    <col min="6" max="6" width="96.140625" bestFit="1" customWidth="1"/>
    <col min="8" max="8" width="25.85546875" customWidth="1"/>
    <col min="9" max="9" width="13.7109375" customWidth="1"/>
  </cols>
  <sheetData>
    <row r="1" spans="1:9" ht="21" x14ac:dyDescent="0.35">
      <c r="A1" s="737" t="s">
        <v>472</v>
      </c>
    </row>
    <row r="2" spans="1:9" s="1" customFormat="1" ht="18.75" x14ac:dyDescent="0.3">
      <c r="A2" s="5"/>
    </row>
    <row r="3" spans="1:9" s="1" customFormat="1" ht="18.75" x14ac:dyDescent="0.3">
      <c r="A3" s="540"/>
      <c r="B3" s="520" t="s">
        <v>223</v>
      </c>
      <c r="H3" s="540"/>
      <c r="I3" s="520" t="s">
        <v>223</v>
      </c>
    </row>
    <row r="4" spans="1:9" s="1" customFormat="1" ht="18.75" x14ac:dyDescent="0.3">
      <c r="A4" s="540"/>
      <c r="B4" s="520" t="s">
        <v>156</v>
      </c>
      <c r="H4" s="1008"/>
      <c r="I4" s="1009" t="s">
        <v>156</v>
      </c>
    </row>
    <row r="5" spans="1:9" s="1" customFormat="1" ht="19.5" thickBot="1" x14ac:dyDescent="0.35">
      <c r="A5" s="621" t="s">
        <v>8</v>
      </c>
      <c r="B5" s="709" t="s">
        <v>6</v>
      </c>
      <c r="E5" s="841" t="s">
        <v>6</v>
      </c>
      <c r="F5" s="842" t="s">
        <v>486</v>
      </c>
      <c r="G5" s="682"/>
      <c r="H5" s="1010" t="s">
        <v>8</v>
      </c>
      <c r="I5" s="1011" t="s">
        <v>6</v>
      </c>
    </row>
    <row r="6" spans="1:9" s="1" customFormat="1" ht="18.75" x14ac:dyDescent="0.3">
      <c r="A6" s="823" t="s">
        <v>25</v>
      </c>
      <c r="B6" s="843">
        <v>0</v>
      </c>
      <c r="E6" s="683">
        <v>0</v>
      </c>
      <c r="F6" s="5" t="s">
        <v>224</v>
      </c>
      <c r="G6" s="682"/>
      <c r="H6" s="1012" t="s">
        <v>306</v>
      </c>
      <c r="I6" s="1013">
        <v>9</v>
      </c>
    </row>
    <row r="7" spans="1:9" s="1" customFormat="1" ht="18.75" x14ac:dyDescent="0.3">
      <c r="A7" s="242" t="s">
        <v>61</v>
      </c>
      <c r="B7" s="824">
        <v>0</v>
      </c>
      <c r="E7" s="683">
        <v>3</v>
      </c>
      <c r="F7" s="5" t="s">
        <v>225</v>
      </c>
      <c r="G7" s="682"/>
      <c r="H7" s="1012" t="s">
        <v>44</v>
      </c>
      <c r="I7" s="1013">
        <v>9</v>
      </c>
    </row>
    <row r="8" spans="1:9" s="1" customFormat="1" ht="18.75" x14ac:dyDescent="0.3">
      <c r="A8" s="242" t="s">
        <v>53</v>
      </c>
      <c r="B8" s="824">
        <v>0</v>
      </c>
      <c r="E8" s="683">
        <v>6</v>
      </c>
      <c r="F8" s="5" t="s">
        <v>226</v>
      </c>
      <c r="G8" s="682"/>
      <c r="H8" s="1012" t="s">
        <v>304</v>
      </c>
      <c r="I8" s="1013">
        <v>6</v>
      </c>
    </row>
    <row r="9" spans="1:9" s="1" customFormat="1" ht="18.75" x14ac:dyDescent="0.3">
      <c r="A9" s="242" t="s">
        <v>63</v>
      </c>
      <c r="B9" s="824">
        <v>0</v>
      </c>
      <c r="E9" s="683">
        <v>8</v>
      </c>
      <c r="F9" s="5" t="s">
        <v>227</v>
      </c>
      <c r="G9" s="682"/>
      <c r="H9" s="1012" t="s">
        <v>52</v>
      </c>
      <c r="I9" s="1013">
        <v>6</v>
      </c>
    </row>
    <row r="10" spans="1:9" s="1" customFormat="1" ht="18.75" x14ac:dyDescent="0.3">
      <c r="A10" s="242" t="s">
        <v>32</v>
      </c>
      <c r="B10" s="824">
        <v>0</v>
      </c>
      <c r="E10" s="683">
        <v>9</v>
      </c>
      <c r="F10" s="5" t="s">
        <v>228</v>
      </c>
      <c r="G10" s="682"/>
      <c r="H10" s="1012" t="s">
        <v>26</v>
      </c>
      <c r="I10" s="1013">
        <v>6</v>
      </c>
    </row>
    <row r="11" spans="1:9" s="1" customFormat="1" ht="18.75" x14ac:dyDescent="0.3">
      <c r="A11" s="250" t="s">
        <v>13</v>
      </c>
      <c r="B11" s="824">
        <v>0</v>
      </c>
      <c r="E11" s="683">
        <v>10</v>
      </c>
      <c r="F11" s="5" t="s">
        <v>538</v>
      </c>
      <c r="G11" s="682"/>
      <c r="H11" s="1012" t="s">
        <v>48</v>
      </c>
      <c r="I11" s="1013">
        <v>3</v>
      </c>
    </row>
    <row r="12" spans="1:9" s="1" customFormat="1" ht="18.75" x14ac:dyDescent="0.3">
      <c r="A12" s="242" t="s">
        <v>33</v>
      </c>
      <c r="B12" s="824">
        <v>0</v>
      </c>
      <c r="E12" s="682"/>
      <c r="G12" s="682"/>
      <c r="H12" s="1012" t="s">
        <v>36</v>
      </c>
      <c r="I12" s="1013">
        <v>3</v>
      </c>
    </row>
    <row r="13" spans="1:9" s="1" customFormat="1" ht="18.75" x14ac:dyDescent="0.3">
      <c r="A13" s="242" t="s">
        <v>18</v>
      </c>
      <c r="B13" s="824">
        <v>0</v>
      </c>
      <c r="G13" s="682"/>
      <c r="H13" s="1012" t="s">
        <v>569</v>
      </c>
      <c r="I13" s="1013">
        <v>0</v>
      </c>
    </row>
    <row r="14" spans="1:9" s="1" customFormat="1" ht="18.75" x14ac:dyDescent="0.3">
      <c r="A14" s="250" t="s">
        <v>306</v>
      </c>
      <c r="B14" s="543">
        <v>9</v>
      </c>
      <c r="H14" s="998"/>
      <c r="I14" s="228"/>
    </row>
    <row r="15" spans="1:9" s="1" customFormat="1" ht="18.75" x14ac:dyDescent="0.3">
      <c r="A15" s="242" t="s">
        <v>22</v>
      </c>
      <c r="B15" s="824">
        <v>0</v>
      </c>
      <c r="H15" s="998"/>
      <c r="I15" s="228"/>
    </row>
    <row r="16" spans="1:9" s="1" customFormat="1" ht="18.75" x14ac:dyDescent="0.3">
      <c r="A16" s="242" t="s">
        <v>66</v>
      </c>
      <c r="B16" s="824">
        <v>0</v>
      </c>
      <c r="H16" s="998"/>
      <c r="I16" s="228"/>
    </row>
    <row r="17" spans="1:9" s="1" customFormat="1" ht="18.75" x14ac:dyDescent="0.3">
      <c r="A17" s="242" t="s">
        <v>24</v>
      </c>
      <c r="B17" s="824">
        <v>0</v>
      </c>
      <c r="H17" s="999"/>
      <c r="I17" s="228"/>
    </row>
    <row r="18" spans="1:9" s="1" customFormat="1" ht="18.75" x14ac:dyDescent="0.3">
      <c r="A18" s="242" t="s">
        <v>64</v>
      </c>
      <c r="B18" s="824">
        <v>0</v>
      </c>
      <c r="H18" s="998"/>
      <c r="I18" s="228"/>
    </row>
    <row r="19" spans="1:9" s="1" customFormat="1" ht="18.75" x14ac:dyDescent="0.3">
      <c r="A19" s="250" t="s">
        <v>296</v>
      </c>
      <c r="B19" s="824">
        <v>0</v>
      </c>
      <c r="H19" s="998"/>
      <c r="I19" s="228"/>
    </row>
    <row r="20" spans="1:9" s="1" customFormat="1" ht="18.75" x14ac:dyDescent="0.3">
      <c r="A20" s="250" t="s">
        <v>48</v>
      </c>
      <c r="B20" s="543">
        <v>3</v>
      </c>
      <c r="H20" s="998"/>
      <c r="I20" s="228"/>
    </row>
    <row r="21" spans="1:9" s="1" customFormat="1" ht="18.75" x14ac:dyDescent="0.3">
      <c r="A21" s="250" t="s">
        <v>319</v>
      </c>
      <c r="B21" s="824">
        <v>0</v>
      </c>
      <c r="H21" s="998"/>
      <c r="I21" s="228"/>
    </row>
    <row r="22" spans="1:9" s="1" customFormat="1" ht="18.75" x14ac:dyDescent="0.3">
      <c r="A22" s="242" t="s">
        <v>35</v>
      </c>
      <c r="B22" s="824">
        <v>0</v>
      </c>
      <c r="H22" s="998"/>
      <c r="I22" s="228"/>
    </row>
    <row r="23" spans="1:9" s="1" customFormat="1" ht="18.75" x14ac:dyDescent="0.3">
      <c r="A23" s="242" t="s">
        <v>20</v>
      </c>
      <c r="B23" s="824">
        <v>0</v>
      </c>
      <c r="H23" s="998"/>
      <c r="I23" s="228"/>
    </row>
    <row r="24" spans="1:9" s="1" customFormat="1" ht="18.75" x14ac:dyDescent="0.3">
      <c r="A24" s="250" t="s">
        <v>304</v>
      </c>
      <c r="B24" s="543">
        <v>6</v>
      </c>
      <c r="H24" s="999"/>
      <c r="I24" s="228"/>
    </row>
    <row r="25" spans="1:9" s="1" customFormat="1" ht="18.75" x14ac:dyDescent="0.3">
      <c r="A25" s="242" t="s">
        <v>68</v>
      </c>
      <c r="B25" s="824">
        <v>0</v>
      </c>
      <c r="H25" s="999"/>
      <c r="I25" s="228"/>
    </row>
    <row r="26" spans="1:9" s="1" customFormat="1" ht="18.75" x14ac:dyDescent="0.3">
      <c r="A26" s="250" t="s">
        <v>44</v>
      </c>
      <c r="B26" s="543">
        <v>9</v>
      </c>
      <c r="H26" s="998"/>
      <c r="I26" s="228"/>
    </row>
    <row r="27" spans="1:9" s="1" customFormat="1" ht="18.75" x14ac:dyDescent="0.3">
      <c r="A27" s="250" t="s">
        <v>14</v>
      </c>
      <c r="B27" s="824">
        <v>0</v>
      </c>
      <c r="H27" s="998"/>
      <c r="I27" s="228"/>
    </row>
    <row r="28" spans="1:9" s="1" customFormat="1" ht="18.75" x14ac:dyDescent="0.3">
      <c r="A28" s="250" t="s">
        <v>50</v>
      </c>
      <c r="B28" s="824">
        <v>0</v>
      </c>
      <c r="H28" s="998"/>
      <c r="I28" s="228"/>
    </row>
    <row r="29" spans="1:9" s="1" customFormat="1" ht="18.75" x14ac:dyDescent="0.3">
      <c r="A29" s="242" t="s">
        <v>45</v>
      </c>
      <c r="B29" s="824">
        <v>0</v>
      </c>
      <c r="H29" s="999"/>
      <c r="I29" s="228"/>
    </row>
    <row r="30" spans="1:9" s="1" customFormat="1" ht="18.75" x14ac:dyDescent="0.3">
      <c r="A30" s="242" t="s">
        <v>70</v>
      </c>
      <c r="B30" s="824">
        <v>0</v>
      </c>
      <c r="H30" s="999"/>
      <c r="I30" s="228"/>
    </row>
    <row r="31" spans="1:9" s="1" customFormat="1" ht="18.75" x14ac:dyDescent="0.3">
      <c r="A31" s="242" t="s">
        <v>19</v>
      </c>
      <c r="B31" s="824">
        <v>0</v>
      </c>
      <c r="H31" s="998"/>
      <c r="I31" s="228"/>
    </row>
    <row r="32" spans="1:9" s="1" customFormat="1" ht="18.75" x14ac:dyDescent="0.3">
      <c r="A32" s="242" t="s">
        <v>39</v>
      </c>
      <c r="B32" s="824">
        <v>0</v>
      </c>
      <c r="H32" s="998"/>
      <c r="I32" s="228"/>
    </row>
    <row r="33" spans="1:9" s="1" customFormat="1" ht="18.75" x14ac:dyDescent="0.3">
      <c r="A33" s="242" t="s">
        <v>62</v>
      </c>
      <c r="B33" s="824">
        <v>0</v>
      </c>
      <c r="H33" s="998"/>
      <c r="I33" s="228"/>
    </row>
    <row r="34" spans="1:9" s="1" customFormat="1" ht="18.75" x14ac:dyDescent="0.3">
      <c r="A34" s="242" t="s">
        <v>38</v>
      </c>
      <c r="B34" s="824">
        <v>0</v>
      </c>
      <c r="H34" s="998"/>
      <c r="I34" s="228"/>
    </row>
    <row r="35" spans="1:9" s="1" customFormat="1" ht="18.75" x14ac:dyDescent="0.3">
      <c r="A35" s="242" t="s">
        <v>56</v>
      </c>
      <c r="B35" s="824">
        <v>0</v>
      </c>
      <c r="H35" s="998"/>
      <c r="I35" s="228"/>
    </row>
    <row r="36" spans="1:9" s="1" customFormat="1" ht="18.75" x14ac:dyDescent="0.3">
      <c r="A36" s="242" t="s">
        <v>51</v>
      </c>
      <c r="B36" s="824">
        <v>0</v>
      </c>
      <c r="H36" s="998"/>
      <c r="I36" s="228"/>
    </row>
    <row r="37" spans="1:9" s="1" customFormat="1" ht="18.75" x14ac:dyDescent="0.3">
      <c r="A37" s="242" t="s">
        <v>29</v>
      </c>
      <c r="B37" s="824">
        <v>0</v>
      </c>
      <c r="H37" s="998"/>
      <c r="I37" s="228"/>
    </row>
    <row r="38" spans="1:9" s="1" customFormat="1" ht="18.75" x14ac:dyDescent="0.3">
      <c r="A38" s="242" t="s">
        <v>34</v>
      </c>
      <c r="B38" s="824">
        <v>0</v>
      </c>
      <c r="H38" s="998"/>
      <c r="I38" s="228"/>
    </row>
    <row r="39" spans="1:9" s="1" customFormat="1" ht="18.75" x14ac:dyDescent="0.3">
      <c r="A39" s="242" t="s">
        <v>43</v>
      </c>
      <c r="B39" s="824">
        <v>0</v>
      </c>
      <c r="H39" s="998"/>
      <c r="I39" s="228"/>
    </row>
    <row r="40" spans="1:9" s="1" customFormat="1" ht="18.75" x14ac:dyDescent="0.3">
      <c r="A40" s="250" t="s">
        <v>15</v>
      </c>
      <c r="B40" s="824">
        <v>0</v>
      </c>
      <c r="H40" s="998"/>
      <c r="I40" s="228"/>
    </row>
    <row r="41" spans="1:9" s="1" customFormat="1" ht="18.75" x14ac:dyDescent="0.3">
      <c r="A41" s="252" t="s">
        <v>21</v>
      </c>
      <c r="B41" s="824">
        <v>0</v>
      </c>
      <c r="H41" s="998"/>
      <c r="I41" s="228"/>
    </row>
    <row r="42" spans="1:9" s="1" customFormat="1" ht="18.75" x14ac:dyDescent="0.3">
      <c r="A42" s="250" t="s">
        <v>292</v>
      </c>
      <c r="B42" s="824">
        <v>0</v>
      </c>
      <c r="H42" s="999"/>
      <c r="I42" s="228"/>
    </row>
    <row r="43" spans="1:9" s="1" customFormat="1" ht="18.75" x14ac:dyDescent="0.3">
      <c r="A43" s="242" t="s">
        <v>28</v>
      </c>
      <c r="B43" s="824">
        <v>0</v>
      </c>
      <c r="H43" s="1000"/>
      <c r="I43" s="228"/>
    </row>
    <row r="44" spans="1:9" s="1" customFormat="1" ht="18.75" x14ac:dyDescent="0.3">
      <c r="A44" s="250" t="s">
        <v>305</v>
      </c>
      <c r="B44" s="824">
        <v>0</v>
      </c>
      <c r="H44" s="999"/>
      <c r="I44" s="228"/>
    </row>
    <row r="45" spans="1:9" s="1" customFormat="1" ht="18.75" x14ac:dyDescent="0.3">
      <c r="A45" s="250" t="s">
        <v>52</v>
      </c>
      <c r="B45" s="543">
        <v>6</v>
      </c>
      <c r="H45" s="998"/>
      <c r="I45" s="228"/>
    </row>
    <row r="46" spans="1:9" s="1" customFormat="1" ht="18.75" x14ac:dyDescent="0.3">
      <c r="A46" s="242" t="s">
        <v>27</v>
      </c>
      <c r="B46" s="824">
        <v>0</v>
      </c>
      <c r="H46" s="999"/>
      <c r="I46" s="228"/>
    </row>
    <row r="47" spans="1:9" s="1" customFormat="1" ht="18.75" x14ac:dyDescent="0.3">
      <c r="A47" s="250" t="s">
        <v>16</v>
      </c>
      <c r="B47" s="824">
        <v>0</v>
      </c>
      <c r="H47" s="998"/>
      <c r="I47" s="228"/>
    </row>
    <row r="48" spans="1:9" s="1" customFormat="1" ht="18.75" x14ac:dyDescent="0.3">
      <c r="A48" s="242" t="s">
        <v>23</v>
      </c>
      <c r="B48" s="824">
        <v>0</v>
      </c>
      <c r="H48" s="999"/>
      <c r="I48" s="228"/>
    </row>
    <row r="49" spans="1:9" s="1" customFormat="1" ht="18.75" x14ac:dyDescent="0.3">
      <c r="A49" s="242" t="s">
        <v>58</v>
      </c>
      <c r="B49" s="824">
        <v>0</v>
      </c>
      <c r="H49" s="998"/>
      <c r="I49" s="228"/>
    </row>
    <row r="50" spans="1:9" s="1" customFormat="1" ht="18.75" x14ac:dyDescent="0.3">
      <c r="A50" s="242" t="s">
        <v>71</v>
      </c>
      <c r="B50" s="824">
        <v>0</v>
      </c>
      <c r="H50" s="998"/>
      <c r="I50" s="228"/>
    </row>
    <row r="51" spans="1:9" s="1" customFormat="1" ht="18.75" x14ac:dyDescent="0.3">
      <c r="A51" s="242" t="s">
        <v>30</v>
      </c>
      <c r="B51" s="824">
        <v>0</v>
      </c>
      <c r="H51" s="998"/>
      <c r="I51" s="228"/>
    </row>
    <row r="52" spans="1:9" s="1" customFormat="1" ht="18.75" x14ac:dyDescent="0.3">
      <c r="A52" s="242" t="s">
        <v>60</v>
      </c>
      <c r="B52" s="824">
        <v>0</v>
      </c>
      <c r="H52" s="998"/>
      <c r="I52" s="228"/>
    </row>
    <row r="53" spans="1:9" s="1" customFormat="1" ht="18.75" x14ac:dyDescent="0.3">
      <c r="A53" s="242" t="s">
        <v>69</v>
      </c>
      <c r="B53" s="824">
        <v>0</v>
      </c>
      <c r="H53" s="998"/>
      <c r="I53" s="228"/>
    </row>
    <row r="54" spans="1:9" s="1" customFormat="1" ht="18.75" x14ac:dyDescent="0.3">
      <c r="A54" s="242" t="s">
        <v>54</v>
      </c>
      <c r="B54" s="824">
        <v>0</v>
      </c>
      <c r="H54" s="998"/>
      <c r="I54" s="228"/>
    </row>
    <row r="55" spans="1:9" s="1" customFormat="1" ht="18.75" x14ac:dyDescent="0.3">
      <c r="A55" s="242" t="s">
        <v>47</v>
      </c>
      <c r="B55" s="824">
        <v>0</v>
      </c>
      <c r="H55" s="998"/>
      <c r="I55" s="228"/>
    </row>
    <row r="56" spans="1:9" s="1" customFormat="1" ht="18.75" x14ac:dyDescent="0.3">
      <c r="A56" s="252" t="s">
        <v>12</v>
      </c>
      <c r="B56" s="824">
        <v>0</v>
      </c>
      <c r="H56" s="998"/>
      <c r="I56" s="228"/>
    </row>
    <row r="57" spans="1:9" s="1" customFormat="1" ht="18.75" x14ac:dyDescent="0.3">
      <c r="A57" s="242" t="s">
        <v>49</v>
      </c>
      <c r="B57" s="824">
        <v>0</v>
      </c>
      <c r="H57" s="1000"/>
      <c r="I57" s="228"/>
    </row>
    <row r="58" spans="1:9" s="1" customFormat="1" ht="18.75" x14ac:dyDescent="0.3">
      <c r="A58" s="242" t="s">
        <v>67</v>
      </c>
      <c r="B58" s="824">
        <v>0</v>
      </c>
      <c r="H58" s="998"/>
      <c r="I58" s="228"/>
    </row>
    <row r="59" spans="1:9" s="1" customFormat="1" ht="18.75" x14ac:dyDescent="0.3">
      <c r="A59" s="250" t="s">
        <v>74</v>
      </c>
      <c r="B59" s="824">
        <v>0</v>
      </c>
      <c r="H59" s="998"/>
      <c r="I59" s="228"/>
    </row>
    <row r="60" spans="1:9" s="1" customFormat="1" ht="18.75" x14ac:dyDescent="0.3">
      <c r="A60" s="242" t="s">
        <v>42</v>
      </c>
      <c r="B60" s="824">
        <v>0</v>
      </c>
      <c r="H60" s="999"/>
      <c r="I60" s="228"/>
    </row>
    <row r="61" spans="1:9" s="1" customFormat="1" ht="18.75" x14ac:dyDescent="0.3">
      <c r="A61" s="250" t="s">
        <v>293</v>
      </c>
      <c r="B61" s="824">
        <v>0</v>
      </c>
      <c r="H61" s="998"/>
      <c r="I61" s="228"/>
    </row>
    <row r="62" spans="1:9" s="1" customFormat="1" ht="18.75" x14ac:dyDescent="0.3">
      <c r="A62" s="242" t="s">
        <v>72</v>
      </c>
      <c r="B62" s="824">
        <v>0</v>
      </c>
      <c r="H62" s="999"/>
      <c r="I62" s="228"/>
    </row>
    <row r="63" spans="1:9" s="1" customFormat="1" ht="18.75" x14ac:dyDescent="0.3">
      <c r="A63" s="242" t="s">
        <v>41</v>
      </c>
      <c r="B63" s="824">
        <v>0</v>
      </c>
      <c r="H63" s="998"/>
      <c r="I63" s="228"/>
    </row>
    <row r="64" spans="1:9" s="1" customFormat="1" ht="18.75" x14ac:dyDescent="0.3">
      <c r="A64" s="242" t="s">
        <v>55</v>
      </c>
      <c r="B64" s="824">
        <v>0</v>
      </c>
      <c r="H64" s="998"/>
      <c r="I64" s="228"/>
    </row>
    <row r="65" spans="1:9" s="1" customFormat="1" ht="18.75" x14ac:dyDescent="0.3">
      <c r="A65" s="242" t="s">
        <v>59</v>
      </c>
      <c r="B65" s="824">
        <v>0</v>
      </c>
      <c r="H65" s="998"/>
      <c r="I65" s="228"/>
    </row>
    <row r="66" spans="1:9" s="1" customFormat="1" ht="18.75" x14ac:dyDescent="0.3">
      <c r="A66" s="242" t="s">
        <v>40</v>
      </c>
      <c r="B66" s="824">
        <v>0</v>
      </c>
      <c r="H66" s="998"/>
      <c r="I66" s="228"/>
    </row>
    <row r="67" spans="1:9" s="1" customFormat="1" ht="18.75" x14ac:dyDescent="0.3">
      <c r="A67" s="250" t="s">
        <v>57</v>
      </c>
      <c r="B67" s="824">
        <v>0</v>
      </c>
      <c r="H67" s="998"/>
      <c r="I67" s="228"/>
    </row>
    <row r="68" spans="1:9" s="1" customFormat="1" ht="18.75" x14ac:dyDescent="0.3">
      <c r="A68" s="242" t="s">
        <v>31</v>
      </c>
      <c r="B68" s="824">
        <v>0</v>
      </c>
      <c r="H68" s="999"/>
      <c r="I68" s="228"/>
    </row>
    <row r="69" spans="1:9" s="1" customFormat="1" ht="18.75" x14ac:dyDescent="0.3">
      <c r="A69" s="242" t="s">
        <v>73</v>
      </c>
      <c r="B69" s="824">
        <v>0</v>
      </c>
      <c r="H69" s="998"/>
      <c r="I69" s="228"/>
    </row>
    <row r="70" spans="1:9" s="1" customFormat="1" ht="18.75" x14ac:dyDescent="0.3">
      <c r="A70" s="242" t="s">
        <v>46</v>
      </c>
      <c r="B70" s="824">
        <v>0</v>
      </c>
      <c r="H70" s="998"/>
      <c r="I70" s="228"/>
    </row>
    <row r="71" spans="1:9" s="1" customFormat="1" ht="18.75" x14ac:dyDescent="0.3">
      <c r="A71" s="242" t="s">
        <v>37</v>
      </c>
      <c r="B71" s="824">
        <v>0</v>
      </c>
      <c r="H71" s="998"/>
      <c r="I71" s="228"/>
    </row>
    <row r="72" spans="1:9" s="1" customFormat="1" ht="18.75" x14ac:dyDescent="0.3">
      <c r="A72" s="242" t="s">
        <v>17</v>
      </c>
      <c r="B72" s="824">
        <v>0</v>
      </c>
      <c r="H72" s="998"/>
      <c r="I72" s="228"/>
    </row>
    <row r="73" spans="1:9" s="1" customFormat="1" ht="18.75" x14ac:dyDescent="0.3">
      <c r="A73" s="250" t="s">
        <v>36</v>
      </c>
      <c r="B73" s="543">
        <v>3</v>
      </c>
      <c r="H73" s="998"/>
      <c r="I73" s="228"/>
    </row>
    <row r="74" spans="1:9" s="1" customFormat="1" ht="18.75" x14ac:dyDescent="0.3">
      <c r="A74" s="250" t="s">
        <v>26</v>
      </c>
      <c r="B74" s="543">
        <v>6</v>
      </c>
      <c r="H74" s="998"/>
      <c r="I74" s="228"/>
    </row>
    <row r="75" spans="1:9" s="1" customFormat="1" ht="18.75" x14ac:dyDescent="0.3">
      <c r="A75" s="242" t="s">
        <v>65</v>
      </c>
      <c r="B75" s="824">
        <v>0</v>
      </c>
      <c r="H75" s="999"/>
      <c r="I75" s="228"/>
    </row>
    <row r="76" spans="1:9" s="1" customFormat="1" ht="19.5" thickBot="1" x14ac:dyDescent="0.35">
      <c r="A76" s="825" t="s">
        <v>251</v>
      </c>
      <c r="B76" s="824">
        <v>0</v>
      </c>
      <c r="H76" s="136"/>
      <c r="I76" s="136"/>
    </row>
  </sheetData>
  <sortState ref="H7:I76">
    <sortCondition descending="1" ref="I6"/>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77"/>
  <sheetViews>
    <sheetView zoomScale="70" zoomScaleNormal="70" workbookViewId="0">
      <pane xSplit="1" ySplit="5" topLeftCell="B6" activePane="bottomRight" state="frozen"/>
      <selection activeCell="N7" sqref="N7"/>
      <selection pane="topRight" activeCell="N7" sqref="N7"/>
      <selection pane="bottomLeft" activeCell="N7" sqref="N7"/>
      <selection pane="bottomRight" activeCell="C31" sqref="C31"/>
    </sheetView>
  </sheetViews>
  <sheetFormatPr defaultColWidth="8.85546875" defaultRowHeight="18.75" x14ac:dyDescent="0.3"/>
  <cols>
    <col min="1" max="1" width="30.42578125" style="5" customWidth="1"/>
    <col min="2" max="3" width="12.85546875" style="7" customWidth="1"/>
    <col min="4" max="6" width="11.5703125" style="388" customWidth="1"/>
    <col min="7" max="7" width="1.140625" style="5" customWidth="1"/>
    <col min="8" max="10" width="8.7109375" style="1" customWidth="1"/>
    <col min="11" max="11" width="1.140625" style="1" customWidth="1"/>
    <col min="12" max="14" width="11.28515625" style="1" customWidth="1"/>
    <col min="15" max="18" width="8.85546875" style="328"/>
    <col min="19" max="19" width="29.85546875" style="328" customWidth="1"/>
    <col min="20" max="20" width="12.28515625" style="328" customWidth="1"/>
    <col min="21" max="21" width="8.85546875" style="328"/>
    <col min="22" max="22" width="29.42578125" style="328" customWidth="1"/>
    <col min="23" max="23" width="11" style="328" customWidth="1"/>
    <col min="24" max="109" width="8.85546875" style="328"/>
    <col min="110" max="16384" width="8.85546875" style="1"/>
  </cols>
  <sheetData>
    <row r="1" spans="1:109" ht="21" x14ac:dyDescent="0.35">
      <c r="A1" s="737" t="s">
        <v>229</v>
      </c>
    </row>
    <row r="2" spans="1:109" x14ac:dyDescent="0.3">
      <c r="A2" s="1" t="s">
        <v>230</v>
      </c>
    </row>
    <row r="3" spans="1:109" x14ac:dyDescent="0.3">
      <c r="D3" s="1"/>
      <c r="E3" s="1"/>
      <c r="F3" s="1"/>
      <c r="G3" s="1"/>
    </row>
    <row r="4" spans="1:109" x14ac:dyDescent="0.3">
      <c r="A4" s="389"/>
      <c r="B4" s="299" t="s">
        <v>231</v>
      </c>
      <c r="D4" s="390" t="s">
        <v>232</v>
      </c>
      <c r="E4" s="390"/>
      <c r="F4" s="390"/>
      <c r="G4" s="391"/>
      <c r="H4" s="392" t="s">
        <v>233</v>
      </c>
      <c r="I4" s="392"/>
      <c r="J4" s="392"/>
      <c r="K4" s="393"/>
      <c r="L4" s="392" t="s">
        <v>234</v>
      </c>
      <c r="M4" s="392"/>
      <c r="N4" s="392"/>
      <c r="S4" s="389"/>
      <c r="T4" s="541" t="s">
        <v>231</v>
      </c>
      <c r="V4" s="1014"/>
      <c r="W4" s="1015" t="s">
        <v>156</v>
      </c>
    </row>
    <row r="5" spans="1:109" ht="19.5" thickBot="1" x14ac:dyDescent="0.35">
      <c r="A5" s="11" t="s">
        <v>8</v>
      </c>
      <c r="B5" s="309" t="s">
        <v>6</v>
      </c>
      <c r="C5" s="385"/>
      <c r="D5" s="394" t="s">
        <v>88</v>
      </c>
      <c r="E5" s="394" t="s">
        <v>87</v>
      </c>
      <c r="F5" s="394" t="s">
        <v>86</v>
      </c>
      <c r="G5" s="395"/>
      <c r="H5" s="110" t="s">
        <v>88</v>
      </c>
      <c r="I5" s="110" t="s">
        <v>87</v>
      </c>
      <c r="J5" s="110" t="s">
        <v>86</v>
      </c>
      <c r="K5" s="396"/>
      <c r="L5" s="110" t="s">
        <v>88</v>
      </c>
      <c r="M5" s="110" t="s">
        <v>87</v>
      </c>
      <c r="N5" s="110" t="s">
        <v>86</v>
      </c>
      <c r="R5" s="1004"/>
      <c r="S5" s="551" t="s">
        <v>8</v>
      </c>
      <c r="T5" s="542" t="s">
        <v>6</v>
      </c>
      <c r="V5" s="1016" t="s">
        <v>570</v>
      </c>
      <c r="W5" s="1017" t="s">
        <v>6</v>
      </c>
    </row>
    <row r="6" spans="1:109" s="404" customFormat="1" x14ac:dyDescent="0.3">
      <c r="A6" s="397" t="s">
        <v>25</v>
      </c>
      <c r="B6" s="398"/>
      <c r="C6" s="399"/>
      <c r="D6" s="400">
        <f t="shared" ref="D6:F37" si="0">SUM(H6,L6)</f>
        <v>24.89</v>
      </c>
      <c r="E6" s="400">
        <f t="shared" si="0"/>
        <v>392.43323000000004</v>
      </c>
      <c r="F6" s="400">
        <f t="shared" si="0"/>
        <v>1.0921656555000001</v>
      </c>
      <c r="G6" s="401"/>
      <c r="H6" s="402">
        <v>0</v>
      </c>
      <c r="I6" s="402">
        <v>7.3230000000000003E-2</v>
      </c>
      <c r="J6" s="402">
        <v>6.21656555E-2</v>
      </c>
      <c r="K6" s="403"/>
      <c r="L6" s="402">
        <v>24.89</v>
      </c>
      <c r="M6" s="402">
        <v>392.36</v>
      </c>
      <c r="N6" s="402">
        <v>1.03</v>
      </c>
      <c r="O6" s="328"/>
      <c r="P6" s="328"/>
      <c r="Q6" s="328"/>
      <c r="R6" s="1004"/>
      <c r="S6" s="552" t="s">
        <v>299</v>
      </c>
      <c r="T6" s="412">
        <v>10</v>
      </c>
      <c r="U6" s="328"/>
      <c r="V6" s="1018" t="s">
        <v>299</v>
      </c>
      <c r="W6" s="1019">
        <v>10</v>
      </c>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8"/>
      <c r="BO6" s="328"/>
      <c r="BP6" s="328"/>
      <c r="BQ6" s="328"/>
      <c r="BR6" s="328"/>
      <c r="BS6" s="328"/>
      <c r="BT6" s="328"/>
      <c r="BU6" s="328"/>
      <c r="BV6" s="328"/>
      <c r="BW6" s="328"/>
      <c r="BX6" s="328"/>
      <c r="BY6" s="328"/>
      <c r="BZ6" s="328"/>
      <c r="CA6" s="328"/>
      <c r="CB6" s="328"/>
      <c r="CC6" s="328"/>
      <c r="CD6" s="328"/>
      <c r="CE6" s="328"/>
      <c r="CF6" s="328"/>
      <c r="CG6" s="328"/>
      <c r="CH6" s="328"/>
      <c r="CI6" s="328"/>
      <c r="CJ6" s="328"/>
      <c r="CK6" s="328"/>
      <c r="CL6" s="328"/>
      <c r="CM6" s="328"/>
      <c r="CN6" s="328"/>
      <c r="CO6" s="328"/>
      <c r="CP6" s="328"/>
      <c r="CQ6" s="328"/>
      <c r="CR6" s="328"/>
      <c r="CS6" s="328"/>
      <c r="CT6" s="328"/>
      <c r="CU6" s="328"/>
      <c r="CV6" s="328"/>
      <c r="CW6" s="328"/>
      <c r="CX6" s="328"/>
      <c r="CY6" s="328"/>
      <c r="CZ6" s="328"/>
      <c r="DA6" s="328"/>
      <c r="DB6" s="328"/>
      <c r="DC6" s="328"/>
      <c r="DD6" s="328"/>
      <c r="DE6" s="328"/>
    </row>
    <row r="7" spans="1:109" s="404" customFormat="1" x14ac:dyDescent="0.3">
      <c r="A7" s="405" t="s">
        <v>61</v>
      </c>
      <c r="B7" s="406"/>
      <c r="C7" s="407"/>
      <c r="D7" s="408">
        <f t="shared" si="0"/>
        <v>5.71</v>
      </c>
      <c r="E7" s="408">
        <f t="shared" si="0"/>
        <v>3.37</v>
      </c>
      <c r="F7" s="408">
        <f t="shared" si="0"/>
        <v>46.23</v>
      </c>
      <c r="G7" s="409"/>
      <c r="H7" s="410">
        <v>0</v>
      </c>
      <c r="I7" s="410">
        <v>0</v>
      </c>
      <c r="J7" s="410">
        <v>0</v>
      </c>
      <c r="K7" s="411"/>
      <c r="L7" s="410">
        <v>5.71</v>
      </c>
      <c r="M7" s="410">
        <v>3.37</v>
      </c>
      <c r="N7" s="410">
        <v>46.23</v>
      </c>
      <c r="O7" s="328"/>
      <c r="P7" s="328"/>
      <c r="Q7" s="328"/>
      <c r="R7" s="1004"/>
      <c r="S7" s="552" t="s">
        <v>24</v>
      </c>
      <c r="T7" s="412">
        <v>10</v>
      </c>
      <c r="U7" s="328"/>
      <c r="V7" s="1018" t="s">
        <v>24</v>
      </c>
      <c r="W7" s="1019">
        <v>10</v>
      </c>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row>
    <row r="8" spans="1:109" s="404" customFormat="1" x14ac:dyDescent="0.3">
      <c r="A8" s="405" t="s">
        <v>53</v>
      </c>
      <c r="B8" s="406"/>
      <c r="C8" s="407"/>
      <c r="D8" s="408">
        <f t="shared" si="0"/>
        <v>1.34</v>
      </c>
      <c r="E8" s="408">
        <f t="shared" si="0"/>
        <v>12.38</v>
      </c>
      <c r="F8" s="408">
        <f t="shared" si="0"/>
        <v>54.112231761699995</v>
      </c>
      <c r="G8" s="409"/>
      <c r="H8" s="410">
        <v>0</v>
      </c>
      <c r="I8" s="410">
        <v>0</v>
      </c>
      <c r="J8" s="410">
        <v>1.7422317616999998</v>
      </c>
      <c r="K8" s="411"/>
      <c r="L8" s="410">
        <v>1.34</v>
      </c>
      <c r="M8" s="410">
        <v>12.38</v>
      </c>
      <c r="N8" s="410">
        <v>52.37</v>
      </c>
      <c r="O8" s="328"/>
      <c r="P8" s="328"/>
      <c r="Q8" s="328"/>
      <c r="R8" s="1004"/>
      <c r="S8" s="23" t="s">
        <v>48</v>
      </c>
      <c r="T8" s="412">
        <v>10</v>
      </c>
      <c r="U8" s="328"/>
      <c r="V8" s="1020" t="s">
        <v>48</v>
      </c>
      <c r="W8" s="1019">
        <v>10</v>
      </c>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8"/>
      <c r="BL8" s="328"/>
      <c r="BM8" s="328"/>
      <c r="BN8" s="328"/>
      <c r="BO8" s="328"/>
      <c r="BP8" s="328"/>
      <c r="BQ8" s="328"/>
      <c r="BR8" s="328"/>
      <c r="BS8" s="328"/>
      <c r="BT8" s="328"/>
      <c r="BU8" s="328"/>
      <c r="BV8" s="328"/>
      <c r="BW8" s="328"/>
      <c r="BX8" s="328"/>
      <c r="BY8" s="328"/>
      <c r="BZ8" s="328"/>
      <c r="CA8" s="328"/>
      <c r="CB8" s="328"/>
      <c r="CC8" s="328"/>
      <c r="CD8" s="328"/>
      <c r="CE8" s="328"/>
      <c r="CF8" s="328"/>
      <c r="CG8" s="328"/>
      <c r="CH8" s="328"/>
      <c r="CI8" s="328"/>
      <c r="CJ8" s="328"/>
      <c r="CK8" s="328"/>
      <c r="CL8" s="328"/>
      <c r="CM8" s="328"/>
      <c r="CN8" s="328"/>
      <c r="CO8" s="328"/>
      <c r="CP8" s="328"/>
      <c r="CQ8" s="328"/>
      <c r="CR8" s="328"/>
      <c r="CS8" s="328"/>
      <c r="CT8" s="328"/>
      <c r="CU8" s="328"/>
      <c r="CV8" s="328"/>
      <c r="CW8" s="328"/>
      <c r="CX8" s="328"/>
      <c r="CY8" s="328"/>
      <c r="CZ8" s="328"/>
      <c r="DA8" s="328"/>
      <c r="DB8" s="328"/>
      <c r="DC8" s="328"/>
      <c r="DD8" s="328"/>
      <c r="DE8" s="328"/>
    </row>
    <row r="9" spans="1:109" s="404" customFormat="1" x14ac:dyDescent="0.3">
      <c r="A9" s="405" t="s">
        <v>63</v>
      </c>
      <c r="B9" s="406"/>
      <c r="C9" s="407"/>
      <c r="D9" s="408">
        <f t="shared" si="0"/>
        <v>0</v>
      </c>
      <c r="E9" s="408">
        <f t="shared" si="0"/>
        <v>0.10009999999999999</v>
      </c>
      <c r="F9" s="408">
        <f t="shared" si="0"/>
        <v>5.21</v>
      </c>
      <c r="G9" s="409"/>
      <c r="H9" s="410">
        <v>0</v>
      </c>
      <c r="I9" s="410">
        <v>0.10009999999999999</v>
      </c>
      <c r="J9" s="410">
        <v>0</v>
      </c>
      <c r="K9" s="411"/>
      <c r="L9" s="410">
        <v>0</v>
      </c>
      <c r="M9" s="410">
        <v>0</v>
      </c>
      <c r="N9" s="410">
        <v>5.21</v>
      </c>
      <c r="O9" s="328"/>
      <c r="P9" s="328"/>
      <c r="Q9" s="328"/>
      <c r="R9" s="1004"/>
      <c r="S9" s="552" t="s">
        <v>35</v>
      </c>
      <c r="T9" s="412">
        <v>10</v>
      </c>
      <c r="U9" s="328"/>
      <c r="V9" s="1018" t="s">
        <v>35</v>
      </c>
      <c r="W9" s="1019">
        <v>10</v>
      </c>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328"/>
      <c r="BE9" s="328"/>
      <c r="BF9" s="328"/>
      <c r="BG9" s="328"/>
      <c r="BH9" s="328"/>
      <c r="BI9" s="328"/>
      <c r="BJ9" s="328"/>
      <c r="BK9" s="328"/>
      <c r="BL9" s="328"/>
      <c r="BM9" s="328"/>
      <c r="BN9" s="328"/>
      <c r="BO9" s="328"/>
      <c r="BP9" s="328"/>
      <c r="BQ9" s="328"/>
      <c r="BR9" s="328"/>
      <c r="BS9" s="328"/>
      <c r="BT9" s="328"/>
      <c r="BU9" s="328"/>
      <c r="BV9" s="328"/>
      <c r="BW9" s="328"/>
      <c r="BX9" s="328"/>
      <c r="BY9" s="328"/>
      <c r="BZ9" s="328"/>
      <c r="CA9" s="328"/>
      <c r="CB9" s="328"/>
      <c r="CC9" s="328"/>
      <c r="CD9" s="328"/>
      <c r="CE9" s="328"/>
      <c r="CF9" s="328"/>
      <c r="CG9" s="328"/>
      <c r="CH9" s="328"/>
      <c r="CI9" s="328"/>
      <c r="CJ9" s="328"/>
      <c r="CK9" s="328"/>
      <c r="CL9" s="328"/>
      <c r="CM9" s="328"/>
      <c r="CN9" s="328"/>
      <c r="CO9" s="328"/>
      <c r="CP9" s="328"/>
      <c r="CQ9" s="328"/>
      <c r="CR9" s="328"/>
      <c r="CS9" s="328"/>
      <c r="CT9" s="328"/>
      <c r="CU9" s="328"/>
      <c r="CV9" s="328"/>
      <c r="CW9" s="328"/>
      <c r="CX9" s="328"/>
      <c r="CY9" s="328"/>
      <c r="CZ9" s="328"/>
      <c r="DA9" s="328"/>
      <c r="DB9" s="328"/>
      <c r="DC9" s="328"/>
      <c r="DD9" s="328"/>
      <c r="DE9" s="328"/>
    </row>
    <row r="10" spans="1:109" x14ac:dyDescent="0.3">
      <c r="A10" s="30" t="s">
        <v>32</v>
      </c>
      <c r="B10" s="412">
        <v>10</v>
      </c>
      <c r="C10" s="27"/>
      <c r="D10" s="413">
        <f t="shared" si="0"/>
        <v>0</v>
      </c>
      <c r="E10" s="413">
        <f t="shared" si="0"/>
        <v>1.5217333333</v>
      </c>
      <c r="F10" s="413">
        <f t="shared" si="0"/>
        <v>1348.5958281237001</v>
      </c>
      <c r="G10" s="409"/>
      <c r="H10" s="75">
        <v>0</v>
      </c>
      <c r="I10" s="75">
        <v>5.1733333300000003E-2</v>
      </c>
      <c r="J10" s="75">
        <v>54.895828123699992</v>
      </c>
      <c r="K10" s="411"/>
      <c r="L10" s="75">
        <v>0</v>
      </c>
      <c r="M10" s="75">
        <v>1.47</v>
      </c>
      <c r="N10" s="75">
        <v>1293.7</v>
      </c>
      <c r="R10" s="1004"/>
      <c r="S10" s="23" t="s">
        <v>92</v>
      </c>
      <c r="T10" s="412">
        <v>9</v>
      </c>
      <c r="V10" s="1020" t="s">
        <v>92</v>
      </c>
      <c r="W10" s="1019">
        <v>9</v>
      </c>
    </row>
    <row r="11" spans="1:109" x14ac:dyDescent="0.3">
      <c r="A11" s="23" t="s">
        <v>13</v>
      </c>
      <c r="B11" s="412">
        <v>5</v>
      </c>
      <c r="C11" s="27"/>
      <c r="D11" s="413">
        <f t="shared" si="0"/>
        <v>1146.8611995900001</v>
      </c>
      <c r="E11" s="413">
        <f t="shared" si="0"/>
        <v>12842.863815889999</v>
      </c>
      <c r="F11" s="413">
        <f t="shared" si="0"/>
        <v>5059.9304212000006</v>
      </c>
      <c r="G11" s="409"/>
      <c r="H11" s="75">
        <v>1131.17119959</v>
      </c>
      <c r="I11" s="75">
        <v>1375.0438158899999</v>
      </c>
      <c r="J11" s="75">
        <v>1212.9204212</v>
      </c>
      <c r="K11" s="411"/>
      <c r="L11" s="75">
        <v>15.69</v>
      </c>
      <c r="M11" s="75">
        <v>11467.82</v>
      </c>
      <c r="N11" s="75">
        <v>3847.01</v>
      </c>
      <c r="R11" s="1004"/>
      <c r="S11" s="552" t="s">
        <v>29</v>
      </c>
      <c r="T11" s="412">
        <v>9</v>
      </c>
      <c r="V11" s="1018" t="s">
        <v>29</v>
      </c>
      <c r="W11" s="1019">
        <v>9</v>
      </c>
    </row>
    <row r="12" spans="1:109" s="404" customFormat="1" x14ac:dyDescent="0.3">
      <c r="A12" s="405" t="s">
        <v>33</v>
      </c>
      <c r="B12" s="406"/>
      <c r="C12" s="407"/>
      <c r="D12" s="408">
        <f t="shared" si="0"/>
        <v>79.22</v>
      </c>
      <c r="E12" s="408">
        <f t="shared" si="0"/>
        <v>80.459999999999994</v>
      </c>
      <c r="F12" s="408">
        <f t="shared" si="0"/>
        <v>8840.74</v>
      </c>
      <c r="G12" s="409"/>
      <c r="H12" s="410">
        <v>0</v>
      </c>
      <c r="I12" s="410">
        <v>0</v>
      </c>
      <c r="J12" s="410">
        <v>0</v>
      </c>
      <c r="K12" s="411"/>
      <c r="L12" s="410">
        <v>79.22</v>
      </c>
      <c r="M12" s="410">
        <v>80.459999999999994</v>
      </c>
      <c r="N12" s="410">
        <v>8840.74</v>
      </c>
      <c r="O12" s="328"/>
      <c r="P12" s="328"/>
      <c r="Q12" s="328"/>
      <c r="R12" s="1004"/>
      <c r="S12" s="552" t="s">
        <v>23</v>
      </c>
      <c r="T12" s="412">
        <v>9</v>
      </c>
      <c r="U12" s="328"/>
      <c r="V12" s="1018" t="s">
        <v>23</v>
      </c>
      <c r="W12" s="1019">
        <v>9</v>
      </c>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c r="AT12" s="328"/>
      <c r="AU12" s="328"/>
      <c r="AV12" s="328"/>
      <c r="AW12" s="328"/>
      <c r="AX12" s="328"/>
      <c r="AY12" s="328"/>
      <c r="AZ12" s="328"/>
      <c r="BA12" s="328"/>
      <c r="BB12" s="328"/>
      <c r="BC12" s="328"/>
      <c r="BD12" s="328"/>
      <c r="BE12" s="328"/>
      <c r="BF12" s="328"/>
      <c r="BG12" s="328"/>
      <c r="BH12" s="328"/>
      <c r="BI12" s="328"/>
      <c r="BJ12" s="328"/>
      <c r="BK12" s="328"/>
      <c r="BL12" s="328"/>
      <c r="BM12" s="328"/>
      <c r="BN12" s="328"/>
      <c r="BO12" s="328"/>
      <c r="BP12" s="328"/>
      <c r="BQ12" s="328"/>
      <c r="BR12" s="328"/>
      <c r="BS12" s="328"/>
      <c r="BT12" s="328"/>
      <c r="BU12" s="328"/>
      <c r="BV12" s="328"/>
      <c r="BW12" s="328"/>
      <c r="BX12" s="328"/>
      <c r="BY12" s="328"/>
      <c r="BZ12" s="328"/>
      <c r="CA12" s="328"/>
      <c r="CB12" s="328"/>
      <c r="CC12" s="328"/>
      <c r="CD12" s="328"/>
      <c r="CE12" s="328"/>
      <c r="CF12" s="328"/>
      <c r="CG12" s="328"/>
      <c r="CH12" s="328"/>
      <c r="CI12" s="328"/>
      <c r="CJ12" s="328"/>
      <c r="CK12" s="328"/>
      <c r="CL12" s="328"/>
      <c r="CM12" s="328"/>
      <c r="CN12" s="328"/>
      <c r="CO12" s="328"/>
      <c r="CP12" s="328"/>
      <c r="CQ12" s="328"/>
      <c r="CR12" s="328"/>
      <c r="CS12" s="328"/>
      <c r="CT12" s="328"/>
      <c r="CU12" s="328"/>
      <c r="CV12" s="328"/>
      <c r="CW12" s="328"/>
      <c r="CX12" s="328"/>
      <c r="CY12" s="328"/>
      <c r="CZ12" s="328"/>
      <c r="DA12" s="328"/>
      <c r="DB12" s="328"/>
      <c r="DC12" s="328"/>
      <c r="DD12" s="328"/>
      <c r="DE12" s="328"/>
    </row>
    <row r="13" spans="1:109" x14ac:dyDescent="0.3">
      <c r="A13" s="30" t="s">
        <v>18</v>
      </c>
      <c r="B13" s="412">
        <v>5</v>
      </c>
      <c r="C13" s="27"/>
      <c r="D13" s="413">
        <f t="shared" si="0"/>
        <v>6.5048312072999996</v>
      </c>
      <c r="E13" s="413">
        <f t="shared" si="0"/>
        <v>690.59295381800007</v>
      </c>
      <c r="F13" s="413">
        <f t="shared" si="0"/>
        <v>1076.4266560010001</v>
      </c>
      <c r="G13" s="409"/>
      <c r="H13" s="75">
        <v>6.5048312072999996</v>
      </c>
      <c r="I13" s="75">
        <v>108.47295381800001</v>
      </c>
      <c r="J13" s="75">
        <v>379.85665600100003</v>
      </c>
      <c r="K13" s="411"/>
      <c r="L13" s="75">
        <v>0</v>
      </c>
      <c r="M13" s="75">
        <v>582.12</v>
      </c>
      <c r="N13" s="75">
        <v>696.57</v>
      </c>
      <c r="R13" s="1004"/>
      <c r="S13" s="552" t="s">
        <v>19</v>
      </c>
      <c r="T13" s="412">
        <v>8</v>
      </c>
      <c r="V13" s="1018" t="s">
        <v>19</v>
      </c>
      <c r="W13" s="1019">
        <v>8</v>
      </c>
    </row>
    <row r="14" spans="1:109" x14ac:dyDescent="0.3">
      <c r="A14" s="23" t="s">
        <v>306</v>
      </c>
      <c r="B14" s="412">
        <v>3</v>
      </c>
      <c r="C14" s="27"/>
      <c r="D14" s="413">
        <f t="shared" si="0"/>
        <v>13.348743823</v>
      </c>
      <c r="E14" s="413">
        <f t="shared" si="0"/>
        <v>5.8674416667000004</v>
      </c>
      <c r="F14" s="413">
        <f t="shared" si="0"/>
        <v>862.28838373300005</v>
      </c>
      <c r="G14" s="409"/>
      <c r="H14" s="75">
        <v>6.8187438230000001</v>
      </c>
      <c r="I14" s="75">
        <v>0.33744166669999998</v>
      </c>
      <c r="J14" s="75">
        <v>460.13838373300001</v>
      </c>
      <c r="K14" s="411"/>
      <c r="L14" s="75">
        <v>6.53</v>
      </c>
      <c r="M14" s="75">
        <v>5.53</v>
      </c>
      <c r="N14" s="75">
        <v>402.15</v>
      </c>
      <c r="R14" s="1004"/>
      <c r="S14" s="552" t="s">
        <v>43</v>
      </c>
      <c r="T14" s="412">
        <v>8</v>
      </c>
      <c r="V14" s="1018" t="s">
        <v>43</v>
      </c>
      <c r="W14" s="1019">
        <v>8</v>
      </c>
    </row>
    <row r="15" spans="1:109" x14ac:dyDescent="0.3">
      <c r="A15" s="30" t="s">
        <v>22</v>
      </c>
      <c r="B15" s="412">
        <v>4</v>
      </c>
      <c r="C15" s="27"/>
      <c r="D15" s="413">
        <f t="shared" si="0"/>
        <v>0</v>
      </c>
      <c r="E15" s="413">
        <f t="shared" si="0"/>
        <v>1.6367712604</v>
      </c>
      <c r="F15" s="413">
        <f t="shared" si="0"/>
        <v>3414.0385865810003</v>
      </c>
      <c r="G15" s="409"/>
      <c r="H15" s="75">
        <v>0</v>
      </c>
      <c r="I15" s="75">
        <v>0.35677126040000001</v>
      </c>
      <c r="J15" s="75">
        <v>417.15858658100001</v>
      </c>
      <c r="K15" s="411"/>
      <c r="L15" s="75">
        <v>0</v>
      </c>
      <c r="M15" s="75">
        <v>1.28</v>
      </c>
      <c r="N15" s="75">
        <v>2996.88</v>
      </c>
      <c r="R15" s="1004"/>
      <c r="S15" s="552" t="s">
        <v>46</v>
      </c>
      <c r="T15" s="412">
        <v>8</v>
      </c>
      <c r="V15" s="1018" t="s">
        <v>46</v>
      </c>
      <c r="W15" s="1019">
        <v>8</v>
      </c>
    </row>
    <row r="16" spans="1:109" s="404" customFormat="1" x14ac:dyDescent="0.3">
      <c r="A16" s="405" t="s">
        <v>66</v>
      </c>
      <c r="B16" s="406"/>
      <c r="C16" s="407"/>
      <c r="D16" s="408">
        <f t="shared" si="0"/>
        <v>0.03</v>
      </c>
      <c r="E16" s="408">
        <f t="shared" si="0"/>
        <v>0.12090125</v>
      </c>
      <c r="F16" s="408">
        <f t="shared" si="0"/>
        <v>0.46</v>
      </c>
      <c r="G16" s="409"/>
      <c r="H16" s="410">
        <v>0</v>
      </c>
      <c r="I16" s="410">
        <v>0.12090125</v>
      </c>
      <c r="J16" s="410">
        <v>0</v>
      </c>
      <c r="K16" s="411"/>
      <c r="L16" s="410">
        <v>0.03</v>
      </c>
      <c r="M16" s="410">
        <v>0</v>
      </c>
      <c r="N16" s="410">
        <v>0.46</v>
      </c>
      <c r="O16" s="328"/>
      <c r="P16" s="328"/>
      <c r="Q16" s="328"/>
      <c r="R16" s="1004"/>
      <c r="S16" s="552" t="s">
        <v>17</v>
      </c>
      <c r="T16" s="412">
        <v>8</v>
      </c>
      <c r="U16" s="328"/>
      <c r="V16" s="1018" t="s">
        <v>17</v>
      </c>
      <c r="W16" s="1019">
        <v>8</v>
      </c>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c r="AT16" s="328"/>
      <c r="AU16" s="328"/>
      <c r="AV16" s="328"/>
      <c r="AW16" s="328"/>
      <c r="AX16" s="328"/>
      <c r="AY16" s="328"/>
      <c r="AZ16" s="328"/>
      <c r="BA16" s="328"/>
      <c r="BB16" s="328"/>
      <c r="BC16" s="328"/>
      <c r="BD16" s="328"/>
      <c r="BE16" s="328"/>
      <c r="BF16" s="328"/>
      <c r="BG16" s="328"/>
      <c r="BH16" s="328"/>
      <c r="BI16" s="328"/>
      <c r="BJ16" s="328"/>
      <c r="BK16" s="328"/>
      <c r="BL16" s="328"/>
      <c r="BM16" s="328"/>
      <c r="BN16" s="328"/>
      <c r="BO16" s="328"/>
      <c r="BP16" s="328"/>
      <c r="BQ16" s="328"/>
      <c r="BR16" s="328"/>
      <c r="BS16" s="328"/>
      <c r="BT16" s="328"/>
      <c r="BU16" s="328"/>
      <c r="BV16" s="328"/>
      <c r="BW16" s="328"/>
      <c r="BX16" s="328"/>
      <c r="BY16" s="328"/>
      <c r="BZ16" s="328"/>
      <c r="CA16" s="328"/>
      <c r="CB16" s="328"/>
      <c r="CC16" s="328"/>
      <c r="CD16" s="328"/>
      <c r="CE16" s="328"/>
      <c r="CF16" s="328"/>
      <c r="CG16" s="328"/>
      <c r="CH16" s="328"/>
      <c r="CI16" s="328"/>
      <c r="CJ16" s="328"/>
      <c r="CK16" s="328"/>
      <c r="CL16" s="328"/>
      <c r="CM16" s="328"/>
      <c r="CN16" s="328"/>
      <c r="CO16" s="328"/>
      <c r="CP16" s="328"/>
      <c r="CQ16" s="328"/>
      <c r="CR16" s="328"/>
      <c r="CS16" s="328"/>
      <c r="CT16" s="328"/>
      <c r="CU16" s="328"/>
      <c r="CV16" s="328"/>
      <c r="CW16" s="328"/>
      <c r="CX16" s="328"/>
      <c r="CY16" s="328"/>
      <c r="CZ16" s="328"/>
      <c r="DA16" s="328"/>
      <c r="DB16" s="328"/>
      <c r="DC16" s="328"/>
      <c r="DD16" s="328"/>
      <c r="DE16" s="328"/>
    </row>
    <row r="17" spans="1:109" x14ac:dyDescent="0.3">
      <c r="A17" s="30" t="s">
        <v>24</v>
      </c>
      <c r="B17" s="412">
        <v>10</v>
      </c>
      <c r="C17" s="27"/>
      <c r="D17" s="413">
        <f t="shared" si="0"/>
        <v>29.848504873500001</v>
      </c>
      <c r="E17" s="413">
        <f t="shared" si="0"/>
        <v>2647.7740179438997</v>
      </c>
      <c r="F17" s="413">
        <f t="shared" si="0"/>
        <v>3399.5247422820003</v>
      </c>
      <c r="G17" s="409"/>
      <c r="H17" s="75">
        <v>29.848504873500001</v>
      </c>
      <c r="I17" s="75">
        <v>68.384017943900005</v>
      </c>
      <c r="J17" s="75">
        <v>193.41474228200002</v>
      </c>
      <c r="K17" s="411"/>
      <c r="L17" s="75">
        <v>0</v>
      </c>
      <c r="M17" s="75">
        <v>2579.39</v>
      </c>
      <c r="N17" s="75">
        <v>3206.11</v>
      </c>
      <c r="R17" s="1004"/>
      <c r="S17" s="23" t="s">
        <v>298</v>
      </c>
      <c r="T17" s="412">
        <v>8</v>
      </c>
      <c r="V17" s="1020" t="s">
        <v>298</v>
      </c>
      <c r="W17" s="1019">
        <v>8</v>
      </c>
    </row>
    <row r="18" spans="1:109" s="404" customFormat="1" x14ac:dyDescent="0.3">
      <c r="A18" s="405" t="s">
        <v>64</v>
      </c>
      <c r="B18" s="406"/>
      <c r="C18" s="407"/>
      <c r="D18" s="408">
        <f t="shared" si="0"/>
        <v>0</v>
      </c>
      <c r="E18" s="408">
        <f t="shared" si="0"/>
        <v>0</v>
      </c>
      <c r="F18" s="408">
        <f t="shared" si="0"/>
        <v>1.3165044780999999</v>
      </c>
      <c r="G18" s="409"/>
      <c r="H18" s="410">
        <v>0</v>
      </c>
      <c r="I18" s="410">
        <v>0</v>
      </c>
      <c r="J18" s="410">
        <v>1.3165044780999999</v>
      </c>
      <c r="K18" s="411"/>
      <c r="L18" s="410">
        <v>0</v>
      </c>
      <c r="M18" s="410">
        <v>0</v>
      </c>
      <c r="N18" s="410">
        <v>0</v>
      </c>
      <c r="O18" s="328"/>
      <c r="P18" s="328"/>
      <c r="Q18" s="328"/>
      <c r="R18" s="1004"/>
      <c r="S18" s="552" t="s">
        <v>20</v>
      </c>
      <c r="T18" s="412">
        <v>7</v>
      </c>
      <c r="U18" s="328"/>
      <c r="V18" s="1018" t="s">
        <v>20</v>
      </c>
      <c r="W18" s="1019">
        <v>7</v>
      </c>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28"/>
      <c r="BP18" s="328"/>
      <c r="BQ18" s="328"/>
      <c r="BR18" s="328"/>
      <c r="BS18" s="328"/>
      <c r="BT18" s="328"/>
      <c r="BU18" s="328"/>
      <c r="BV18" s="328"/>
      <c r="BW18" s="328"/>
      <c r="BX18" s="328"/>
      <c r="BY18" s="328"/>
      <c r="BZ18" s="328"/>
      <c r="CA18" s="328"/>
      <c r="CB18" s="328"/>
      <c r="CC18" s="328"/>
      <c r="CD18" s="328"/>
      <c r="CE18" s="328"/>
      <c r="CF18" s="328"/>
      <c r="CG18" s="328"/>
      <c r="CH18" s="328"/>
      <c r="CI18" s="328"/>
      <c r="CJ18" s="328"/>
      <c r="CK18" s="328"/>
      <c r="CL18" s="328"/>
      <c r="CM18" s="328"/>
      <c r="CN18" s="328"/>
      <c r="CO18" s="328"/>
      <c r="CP18" s="328"/>
      <c r="CQ18" s="328"/>
      <c r="CR18" s="328"/>
      <c r="CS18" s="328"/>
      <c r="CT18" s="328"/>
      <c r="CU18" s="328"/>
      <c r="CV18" s="328"/>
      <c r="CW18" s="328"/>
      <c r="CX18" s="328"/>
      <c r="CY18" s="328"/>
      <c r="CZ18" s="328"/>
      <c r="DA18" s="328"/>
      <c r="DB18" s="328"/>
      <c r="DC18" s="328"/>
      <c r="DD18" s="328"/>
      <c r="DE18" s="328"/>
    </row>
    <row r="19" spans="1:109" x14ac:dyDescent="0.3">
      <c r="A19" s="23" t="s">
        <v>296</v>
      </c>
      <c r="B19" s="412">
        <v>9</v>
      </c>
      <c r="C19" s="27"/>
      <c r="D19" s="413">
        <f t="shared" si="0"/>
        <v>0</v>
      </c>
      <c r="E19" s="413">
        <f t="shared" si="0"/>
        <v>0</v>
      </c>
      <c r="F19" s="413">
        <f t="shared" si="0"/>
        <v>744.01864376499998</v>
      </c>
      <c r="G19" s="409"/>
      <c r="H19" s="75">
        <v>0</v>
      </c>
      <c r="I19" s="75">
        <v>0</v>
      </c>
      <c r="J19" s="75">
        <v>474.31864376500005</v>
      </c>
      <c r="K19" s="411"/>
      <c r="L19" s="75">
        <v>0</v>
      </c>
      <c r="M19" s="75">
        <v>0</v>
      </c>
      <c r="N19" s="75">
        <v>269.7</v>
      </c>
      <c r="R19" s="1004"/>
      <c r="S19" s="552" t="s">
        <v>34</v>
      </c>
      <c r="T19" s="412">
        <v>7</v>
      </c>
      <c r="V19" s="1018" t="s">
        <v>34</v>
      </c>
      <c r="W19" s="1019">
        <v>7</v>
      </c>
    </row>
    <row r="20" spans="1:109" x14ac:dyDescent="0.3">
      <c r="A20" s="23" t="s">
        <v>48</v>
      </c>
      <c r="B20" s="412">
        <v>10</v>
      </c>
      <c r="C20" s="27"/>
      <c r="D20" s="413">
        <f t="shared" si="0"/>
        <v>562.50874480000004</v>
      </c>
      <c r="E20" s="413">
        <f t="shared" si="0"/>
        <v>1.9878402793999999</v>
      </c>
      <c r="F20" s="413">
        <f t="shared" si="0"/>
        <v>6.606586405299999</v>
      </c>
      <c r="G20" s="409"/>
      <c r="H20" s="75">
        <v>0.37874480000000005</v>
      </c>
      <c r="I20" s="75">
        <v>0.57784027939999993</v>
      </c>
      <c r="J20" s="75">
        <v>6.0165864052999991</v>
      </c>
      <c r="K20" s="411"/>
      <c r="L20" s="75">
        <v>562.13</v>
      </c>
      <c r="M20" s="75">
        <v>1.41</v>
      </c>
      <c r="N20" s="75">
        <v>0.59</v>
      </c>
      <c r="R20" s="1004"/>
      <c r="S20" s="23" t="s">
        <v>294</v>
      </c>
      <c r="T20" s="412">
        <v>7</v>
      </c>
      <c r="V20" s="1020" t="s">
        <v>294</v>
      </c>
      <c r="W20" s="1019">
        <v>7</v>
      </c>
    </row>
    <row r="21" spans="1:109" s="404" customFormat="1" x14ac:dyDescent="0.3">
      <c r="A21" s="414" t="s">
        <v>319</v>
      </c>
      <c r="B21" s="406"/>
      <c r="C21" s="407"/>
      <c r="D21" s="408">
        <f t="shared" si="0"/>
        <v>0</v>
      </c>
      <c r="E21" s="408">
        <f t="shared" si="0"/>
        <v>1.5552000000000001</v>
      </c>
      <c r="F21" s="408">
        <f t="shared" si="0"/>
        <v>130.94817485690001</v>
      </c>
      <c r="G21" s="409"/>
      <c r="H21" s="410">
        <v>0</v>
      </c>
      <c r="I21" s="410">
        <v>5.1999999999999998E-3</v>
      </c>
      <c r="J21" s="410">
        <v>31.698174856900003</v>
      </c>
      <c r="K21" s="411"/>
      <c r="L21" s="410">
        <v>0</v>
      </c>
      <c r="M21" s="410">
        <v>1.55</v>
      </c>
      <c r="N21" s="410">
        <v>99.25</v>
      </c>
      <c r="O21" s="328"/>
      <c r="P21" s="328"/>
      <c r="Q21" s="328"/>
      <c r="R21" s="1004"/>
      <c r="S21" s="552" t="s">
        <v>28</v>
      </c>
      <c r="T21" s="412">
        <v>7</v>
      </c>
      <c r="U21" s="328"/>
      <c r="V21" s="328"/>
      <c r="W21" s="328"/>
      <c r="X21" s="328"/>
      <c r="Y21" s="328"/>
      <c r="Z21" s="328"/>
      <c r="AA21" s="328"/>
      <c r="AB21" s="328"/>
      <c r="AC21" s="328"/>
      <c r="AD21" s="328"/>
      <c r="AE21" s="328"/>
      <c r="AF21" s="328"/>
      <c r="AG21" s="328"/>
      <c r="AH21" s="328"/>
      <c r="AI21" s="328"/>
      <c r="AJ21" s="328"/>
      <c r="AK21" s="328"/>
      <c r="AL21" s="328"/>
      <c r="AM21" s="328"/>
      <c r="AN21" s="328"/>
      <c r="AO21" s="328"/>
      <c r="AP21" s="328"/>
      <c r="AQ21" s="328"/>
      <c r="AR21" s="328"/>
      <c r="AS21" s="328"/>
      <c r="AT21" s="328"/>
      <c r="AU21" s="328"/>
      <c r="AV21" s="328"/>
      <c r="AW21" s="328"/>
      <c r="AX21" s="328"/>
      <c r="AY21" s="328"/>
      <c r="AZ21" s="328"/>
      <c r="BA21" s="328"/>
      <c r="BB21" s="328"/>
      <c r="BC21" s="328"/>
      <c r="BD21" s="328"/>
      <c r="BE21" s="328"/>
      <c r="BF21" s="328"/>
      <c r="BG21" s="328"/>
      <c r="BH21" s="328"/>
      <c r="BI21" s="328"/>
      <c r="BJ21" s="328"/>
      <c r="BK21" s="328"/>
      <c r="BL21" s="328"/>
      <c r="BM21" s="328"/>
      <c r="BN21" s="328"/>
      <c r="BO21" s="328"/>
      <c r="BP21" s="328"/>
      <c r="BQ21" s="328"/>
      <c r="BR21" s="328"/>
      <c r="BS21" s="328"/>
      <c r="BT21" s="328"/>
      <c r="BU21" s="328"/>
      <c r="BV21" s="328"/>
      <c r="BW21" s="328"/>
      <c r="BX21" s="328"/>
      <c r="BY21" s="328"/>
      <c r="BZ21" s="328"/>
      <c r="CA21" s="328"/>
      <c r="CB21" s="328"/>
      <c r="CC21" s="328"/>
      <c r="CD21" s="328"/>
      <c r="CE21" s="328"/>
      <c r="CF21" s="328"/>
      <c r="CG21" s="328"/>
      <c r="CH21" s="328"/>
      <c r="CI21" s="328"/>
      <c r="CJ21" s="328"/>
      <c r="CK21" s="328"/>
      <c r="CL21" s="328"/>
      <c r="CM21" s="328"/>
      <c r="CN21" s="328"/>
      <c r="CO21" s="328"/>
      <c r="CP21" s="328"/>
      <c r="CQ21" s="328"/>
      <c r="CR21" s="328"/>
      <c r="CS21" s="328"/>
      <c r="CT21" s="328"/>
      <c r="CU21" s="328"/>
      <c r="CV21" s="328"/>
      <c r="CW21" s="328"/>
      <c r="CX21" s="328"/>
      <c r="CY21" s="328"/>
      <c r="CZ21" s="328"/>
      <c r="DA21" s="328"/>
      <c r="DB21" s="328"/>
      <c r="DC21" s="328"/>
      <c r="DD21" s="328"/>
      <c r="DE21" s="328"/>
    </row>
    <row r="22" spans="1:109" x14ac:dyDescent="0.3">
      <c r="A22" s="30" t="s">
        <v>35</v>
      </c>
      <c r="B22" s="412">
        <v>10</v>
      </c>
      <c r="C22" s="27"/>
      <c r="D22" s="413">
        <f t="shared" si="0"/>
        <v>12.9660658765</v>
      </c>
      <c r="E22" s="413">
        <f t="shared" si="0"/>
        <v>740.85604419829997</v>
      </c>
      <c r="F22" s="413">
        <f t="shared" si="0"/>
        <v>263.63436463159996</v>
      </c>
      <c r="G22" s="409"/>
      <c r="H22" s="75">
        <v>12.9660658765</v>
      </c>
      <c r="I22" s="75">
        <v>14.686044198300001</v>
      </c>
      <c r="J22" s="75">
        <v>64.534364631599999</v>
      </c>
      <c r="K22" s="411"/>
      <c r="L22" s="75">
        <v>0</v>
      </c>
      <c r="M22" s="75">
        <v>726.17</v>
      </c>
      <c r="N22" s="75">
        <v>199.1</v>
      </c>
      <c r="R22" s="1004"/>
      <c r="S22" s="23" t="s">
        <v>26</v>
      </c>
      <c r="T22" s="412">
        <v>7</v>
      </c>
    </row>
    <row r="23" spans="1:109" x14ac:dyDescent="0.3">
      <c r="A23" s="30" t="s">
        <v>20</v>
      </c>
      <c r="B23" s="412">
        <v>7</v>
      </c>
      <c r="C23" s="27"/>
      <c r="D23" s="413">
        <f t="shared" si="0"/>
        <v>0</v>
      </c>
      <c r="E23" s="413">
        <f t="shared" si="0"/>
        <v>144.0901778473</v>
      </c>
      <c r="F23" s="413">
        <f t="shared" si="0"/>
        <v>927.48340296399999</v>
      </c>
      <c r="G23" s="409"/>
      <c r="H23" s="75">
        <v>0</v>
      </c>
      <c r="I23" s="75">
        <v>23.470177847299997</v>
      </c>
      <c r="J23" s="75">
        <v>374.33340296400002</v>
      </c>
      <c r="K23" s="411"/>
      <c r="L23" s="75">
        <v>0</v>
      </c>
      <c r="M23" s="75">
        <v>120.62</v>
      </c>
      <c r="N23" s="75">
        <v>553.15</v>
      </c>
      <c r="R23" s="1004"/>
      <c r="S23" s="552" t="s">
        <v>39</v>
      </c>
      <c r="T23" s="412">
        <v>6</v>
      </c>
    </row>
    <row r="24" spans="1:109" s="404" customFormat="1" x14ac:dyDescent="0.3">
      <c r="A24" s="414" t="s">
        <v>304</v>
      </c>
      <c r="B24" s="406"/>
      <c r="C24" s="407"/>
      <c r="D24" s="408">
        <f t="shared" si="0"/>
        <v>0</v>
      </c>
      <c r="E24" s="408">
        <f t="shared" si="0"/>
        <v>0</v>
      </c>
      <c r="F24" s="408">
        <f t="shared" si="0"/>
        <v>0.52544316049999995</v>
      </c>
      <c r="G24" s="409"/>
      <c r="H24" s="410">
        <v>0</v>
      </c>
      <c r="I24" s="410">
        <v>0</v>
      </c>
      <c r="J24" s="410">
        <v>0.2354431605</v>
      </c>
      <c r="K24" s="411"/>
      <c r="L24" s="410">
        <v>0</v>
      </c>
      <c r="M24" s="410">
        <v>0</v>
      </c>
      <c r="N24" s="410">
        <v>0.28999999999999998</v>
      </c>
      <c r="O24" s="328"/>
      <c r="P24" s="328"/>
      <c r="Q24" s="328"/>
      <c r="R24" s="1004"/>
      <c r="S24" s="552" t="s">
        <v>37</v>
      </c>
      <c r="T24" s="412">
        <v>6</v>
      </c>
      <c r="U24" s="328"/>
      <c r="V24" s="328"/>
      <c r="W24" s="328"/>
      <c r="X24" s="328"/>
      <c r="Y24" s="328"/>
      <c r="Z24" s="328"/>
      <c r="AA24" s="328"/>
      <c r="AB24" s="328"/>
      <c r="AC24" s="328"/>
      <c r="AD24" s="328"/>
      <c r="AE24" s="328"/>
      <c r="AF24" s="328"/>
      <c r="AG24" s="328"/>
      <c r="AH24" s="328"/>
      <c r="AI24" s="328"/>
      <c r="AJ24" s="328"/>
      <c r="AK24" s="328"/>
      <c r="AL24" s="328"/>
      <c r="AM24" s="328"/>
      <c r="AN24" s="328"/>
      <c r="AO24" s="328"/>
      <c r="AP24" s="328"/>
      <c r="AQ24" s="328"/>
      <c r="AR24" s="328"/>
      <c r="AS24" s="328"/>
      <c r="AT24" s="328"/>
      <c r="AU24" s="328"/>
      <c r="AV24" s="328"/>
      <c r="AW24" s="328"/>
      <c r="AX24" s="328"/>
      <c r="AY24" s="328"/>
      <c r="AZ24" s="328"/>
      <c r="BA24" s="328"/>
      <c r="BB24" s="328"/>
      <c r="BC24" s="328"/>
      <c r="BD24" s="328"/>
      <c r="BE24" s="328"/>
      <c r="BF24" s="328"/>
      <c r="BG24" s="328"/>
      <c r="BH24" s="328"/>
      <c r="BI24" s="328"/>
      <c r="BJ24" s="328"/>
      <c r="BK24" s="328"/>
      <c r="BL24" s="328"/>
      <c r="BM24" s="328"/>
      <c r="BN24" s="328"/>
      <c r="BO24" s="328"/>
      <c r="BP24" s="328"/>
      <c r="BQ24" s="328"/>
      <c r="BR24" s="328"/>
      <c r="BS24" s="328"/>
      <c r="BT24" s="328"/>
      <c r="BU24" s="328"/>
      <c r="BV24" s="328"/>
      <c r="BW24" s="328"/>
      <c r="BX24" s="328"/>
      <c r="BY24" s="328"/>
      <c r="BZ24" s="328"/>
      <c r="CA24" s="328"/>
      <c r="CB24" s="328"/>
      <c r="CC24" s="328"/>
      <c r="CD24" s="328"/>
      <c r="CE24" s="328"/>
      <c r="CF24" s="328"/>
      <c r="CG24" s="328"/>
      <c r="CH24" s="328"/>
      <c r="CI24" s="328"/>
      <c r="CJ24" s="328"/>
      <c r="CK24" s="328"/>
      <c r="CL24" s="328"/>
      <c r="CM24" s="328"/>
      <c r="CN24" s="328"/>
      <c r="CO24" s="328"/>
      <c r="CP24" s="328"/>
      <c r="CQ24" s="328"/>
      <c r="CR24" s="328"/>
      <c r="CS24" s="328"/>
      <c r="CT24" s="328"/>
      <c r="CU24" s="328"/>
      <c r="CV24" s="328"/>
      <c r="CW24" s="328"/>
      <c r="CX24" s="328"/>
      <c r="CY24" s="328"/>
      <c r="CZ24" s="328"/>
      <c r="DA24" s="328"/>
      <c r="DB24" s="328"/>
      <c r="DC24" s="328"/>
      <c r="DD24" s="328"/>
      <c r="DE24" s="328"/>
    </row>
    <row r="25" spans="1:109" s="404" customFormat="1" x14ac:dyDescent="0.3">
      <c r="A25" s="405" t="s">
        <v>68</v>
      </c>
      <c r="B25" s="406"/>
      <c r="C25" s="407"/>
      <c r="D25" s="408">
        <f t="shared" si="0"/>
        <v>0</v>
      </c>
      <c r="E25" s="408">
        <f t="shared" si="0"/>
        <v>0</v>
      </c>
      <c r="F25" s="408">
        <f t="shared" si="0"/>
        <v>0.47</v>
      </c>
      <c r="G25" s="409"/>
      <c r="H25" s="410">
        <v>0</v>
      </c>
      <c r="I25" s="410">
        <v>0</v>
      </c>
      <c r="J25" s="410">
        <v>0</v>
      </c>
      <c r="K25" s="411"/>
      <c r="L25" s="410">
        <v>0</v>
      </c>
      <c r="M25" s="410">
        <v>0</v>
      </c>
      <c r="N25" s="410">
        <v>0.47</v>
      </c>
      <c r="O25" s="328"/>
      <c r="P25" s="328"/>
      <c r="Q25" s="328"/>
      <c r="R25" s="1004"/>
      <c r="S25" s="23" t="s">
        <v>13</v>
      </c>
      <c r="T25" s="412">
        <v>5</v>
      </c>
      <c r="U25" s="328"/>
      <c r="V25" s="328"/>
      <c r="W25" s="328"/>
      <c r="X25" s="328"/>
      <c r="Y25" s="328"/>
      <c r="Z25" s="328"/>
      <c r="AA25" s="328"/>
      <c r="AB25" s="328"/>
      <c r="AC25" s="328"/>
      <c r="AD25" s="328"/>
      <c r="AE25" s="328"/>
      <c r="AF25" s="328"/>
      <c r="AG25" s="328"/>
      <c r="AH25" s="328"/>
      <c r="AI25" s="328"/>
      <c r="AJ25" s="328"/>
      <c r="AK25" s="328"/>
      <c r="AL25" s="328"/>
      <c r="AM25" s="328"/>
      <c r="AN25" s="328"/>
      <c r="AO25" s="328"/>
      <c r="AP25" s="328"/>
      <c r="AQ25" s="328"/>
      <c r="AR25" s="328"/>
      <c r="AS25" s="328"/>
      <c r="AT25" s="328"/>
      <c r="AU25" s="328"/>
      <c r="AV25" s="328"/>
      <c r="AW25" s="328"/>
      <c r="AX25" s="328"/>
      <c r="AY25" s="328"/>
      <c r="AZ25" s="328"/>
      <c r="BA25" s="328"/>
      <c r="BB25" s="328"/>
      <c r="BC25" s="328"/>
      <c r="BD25" s="328"/>
      <c r="BE25" s="328"/>
      <c r="BF25" s="328"/>
      <c r="BG25" s="328"/>
      <c r="BH25" s="328"/>
      <c r="BI25" s="328"/>
      <c r="BJ25" s="328"/>
      <c r="BK25" s="328"/>
      <c r="BL25" s="328"/>
      <c r="BM25" s="328"/>
      <c r="BN25" s="328"/>
      <c r="BO25" s="328"/>
      <c r="BP25" s="328"/>
      <c r="BQ25" s="328"/>
      <c r="BR25" s="328"/>
      <c r="BS25" s="328"/>
      <c r="BT25" s="328"/>
      <c r="BU25" s="328"/>
      <c r="BV25" s="328"/>
      <c r="BW25" s="328"/>
      <c r="BX25" s="328"/>
      <c r="BY25" s="328"/>
      <c r="BZ25" s="328"/>
      <c r="CA25" s="328"/>
      <c r="CB25" s="328"/>
      <c r="CC25" s="328"/>
      <c r="CD25" s="328"/>
      <c r="CE25" s="328"/>
      <c r="CF25" s="328"/>
      <c r="CG25" s="328"/>
      <c r="CH25" s="328"/>
      <c r="CI25" s="328"/>
      <c r="CJ25" s="328"/>
      <c r="CK25" s="328"/>
      <c r="CL25" s="328"/>
      <c r="CM25" s="328"/>
      <c r="CN25" s="328"/>
      <c r="CO25" s="328"/>
      <c r="CP25" s="328"/>
      <c r="CQ25" s="328"/>
      <c r="CR25" s="328"/>
      <c r="CS25" s="328"/>
      <c r="CT25" s="328"/>
      <c r="CU25" s="328"/>
      <c r="CV25" s="328"/>
      <c r="CW25" s="328"/>
      <c r="CX25" s="328"/>
      <c r="CY25" s="328"/>
      <c r="CZ25" s="328"/>
      <c r="DA25" s="328"/>
      <c r="DB25" s="328"/>
      <c r="DC25" s="328"/>
      <c r="DD25" s="328"/>
      <c r="DE25" s="328"/>
    </row>
    <row r="26" spans="1:109" s="404" customFormat="1" x14ac:dyDescent="0.3">
      <c r="A26" s="414" t="s">
        <v>44</v>
      </c>
      <c r="B26" s="406"/>
      <c r="C26" s="407"/>
      <c r="D26" s="408">
        <f t="shared" si="0"/>
        <v>29.12</v>
      </c>
      <c r="E26" s="408">
        <f t="shared" si="0"/>
        <v>807.36</v>
      </c>
      <c r="F26" s="408">
        <f t="shared" si="0"/>
        <v>74.87</v>
      </c>
      <c r="G26" s="409"/>
      <c r="H26" s="410">
        <v>0</v>
      </c>
      <c r="I26" s="410">
        <v>0</v>
      </c>
      <c r="J26" s="410">
        <v>0</v>
      </c>
      <c r="K26" s="411"/>
      <c r="L26" s="410">
        <v>29.12</v>
      </c>
      <c r="M26" s="410">
        <v>807.36</v>
      </c>
      <c r="N26" s="410">
        <v>74.87</v>
      </c>
      <c r="O26" s="328"/>
      <c r="P26" s="328"/>
      <c r="Q26" s="328"/>
      <c r="R26" s="1004"/>
      <c r="S26" s="552" t="s">
        <v>18</v>
      </c>
      <c r="T26" s="412">
        <v>5</v>
      </c>
      <c r="U26" s="328"/>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328"/>
      <c r="AS26" s="328"/>
      <c r="AT26" s="328"/>
      <c r="AU26" s="328"/>
      <c r="AV26" s="328"/>
      <c r="AW26" s="328"/>
      <c r="AX26" s="328"/>
      <c r="AY26" s="328"/>
      <c r="AZ26" s="328"/>
      <c r="BA26" s="328"/>
      <c r="BB26" s="328"/>
      <c r="BC26" s="328"/>
      <c r="BD26" s="328"/>
      <c r="BE26" s="328"/>
      <c r="BF26" s="328"/>
      <c r="BG26" s="328"/>
      <c r="BH26" s="328"/>
      <c r="BI26" s="328"/>
      <c r="BJ26" s="328"/>
      <c r="BK26" s="328"/>
      <c r="BL26" s="328"/>
      <c r="BM26" s="328"/>
      <c r="BN26" s="328"/>
      <c r="BO26" s="328"/>
      <c r="BP26" s="328"/>
      <c r="BQ26" s="328"/>
      <c r="BR26" s="328"/>
      <c r="BS26" s="328"/>
      <c r="BT26" s="328"/>
      <c r="BU26" s="328"/>
      <c r="BV26" s="328"/>
      <c r="BW26" s="328"/>
      <c r="BX26" s="328"/>
      <c r="BY26" s="328"/>
      <c r="BZ26" s="328"/>
      <c r="CA26" s="328"/>
      <c r="CB26" s="328"/>
      <c r="CC26" s="328"/>
      <c r="CD26" s="328"/>
      <c r="CE26" s="328"/>
      <c r="CF26" s="328"/>
      <c r="CG26" s="328"/>
      <c r="CH26" s="328"/>
      <c r="CI26" s="328"/>
      <c r="CJ26" s="328"/>
      <c r="CK26" s="328"/>
      <c r="CL26" s="328"/>
      <c r="CM26" s="328"/>
      <c r="CN26" s="328"/>
      <c r="CO26" s="328"/>
      <c r="CP26" s="328"/>
      <c r="CQ26" s="328"/>
      <c r="CR26" s="328"/>
      <c r="CS26" s="328"/>
      <c r="CT26" s="328"/>
      <c r="CU26" s="328"/>
      <c r="CV26" s="328"/>
      <c r="CW26" s="328"/>
      <c r="CX26" s="328"/>
      <c r="CY26" s="328"/>
      <c r="CZ26" s="328"/>
      <c r="DA26" s="328"/>
      <c r="DB26" s="328"/>
      <c r="DC26" s="328"/>
      <c r="DD26" s="328"/>
      <c r="DE26" s="328"/>
    </row>
    <row r="27" spans="1:109" s="404" customFormat="1" x14ac:dyDescent="0.3">
      <c r="A27" s="414" t="s">
        <v>14</v>
      </c>
      <c r="B27" s="406"/>
      <c r="C27" s="407"/>
      <c r="D27" s="408">
        <f t="shared" si="0"/>
        <v>411.05</v>
      </c>
      <c r="E27" s="408">
        <f t="shared" si="0"/>
        <v>148.97939</v>
      </c>
      <c r="F27" s="408">
        <f t="shared" si="0"/>
        <v>307.21329969519996</v>
      </c>
      <c r="G27" s="409"/>
      <c r="H27" s="410">
        <v>0</v>
      </c>
      <c r="I27" s="410">
        <v>2.9389999999999999E-2</v>
      </c>
      <c r="J27" s="410">
        <v>6.3299695200000006E-2</v>
      </c>
      <c r="K27" s="411"/>
      <c r="L27" s="410">
        <v>411.05</v>
      </c>
      <c r="M27" s="410">
        <v>148.94999999999999</v>
      </c>
      <c r="N27" s="410">
        <v>307.14999999999998</v>
      </c>
      <c r="O27" s="328"/>
      <c r="P27" s="328"/>
      <c r="Q27" s="328"/>
      <c r="R27" s="1004"/>
      <c r="S27" s="552" t="s">
        <v>22</v>
      </c>
      <c r="T27" s="412">
        <v>4</v>
      </c>
      <c r="U27" s="328"/>
      <c r="V27" s="328"/>
      <c r="W27" s="328"/>
      <c r="X27" s="328"/>
      <c r="Y27" s="328"/>
      <c r="Z27" s="328"/>
      <c r="AA27" s="328"/>
      <c r="AB27" s="328"/>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Q27" s="328"/>
      <c r="BR27" s="328"/>
      <c r="BS27" s="328"/>
      <c r="BT27" s="328"/>
      <c r="BU27" s="328"/>
      <c r="BV27" s="328"/>
      <c r="BW27" s="328"/>
      <c r="BX27" s="328"/>
      <c r="BY27" s="328"/>
      <c r="BZ27" s="328"/>
      <c r="CA27" s="328"/>
      <c r="CB27" s="328"/>
      <c r="CC27" s="328"/>
      <c r="CD27" s="328"/>
      <c r="CE27" s="328"/>
      <c r="CF27" s="328"/>
      <c r="CG27" s="328"/>
      <c r="CH27" s="328"/>
      <c r="CI27" s="328"/>
      <c r="CJ27" s="328"/>
      <c r="CK27" s="328"/>
      <c r="CL27" s="328"/>
      <c r="CM27" s="328"/>
      <c r="CN27" s="328"/>
      <c r="CO27" s="328"/>
      <c r="CP27" s="328"/>
      <c r="CQ27" s="328"/>
      <c r="CR27" s="328"/>
      <c r="CS27" s="328"/>
      <c r="CT27" s="328"/>
      <c r="CU27" s="328"/>
      <c r="CV27" s="328"/>
      <c r="CW27" s="328"/>
      <c r="CX27" s="328"/>
      <c r="CY27" s="328"/>
      <c r="CZ27" s="328"/>
      <c r="DA27" s="328"/>
      <c r="DB27" s="328"/>
      <c r="DC27" s="328"/>
      <c r="DD27" s="328"/>
      <c r="DE27" s="328"/>
    </row>
    <row r="28" spans="1:109" s="404" customFormat="1" x14ac:dyDescent="0.3">
      <c r="A28" s="414" t="s">
        <v>50</v>
      </c>
      <c r="B28" s="406"/>
      <c r="C28" s="407"/>
      <c r="D28" s="408">
        <f t="shared" si="0"/>
        <v>52.41</v>
      </c>
      <c r="E28" s="408">
        <f t="shared" si="0"/>
        <v>2.395575</v>
      </c>
      <c r="F28" s="408">
        <f t="shared" si="0"/>
        <v>7.9534938208999995</v>
      </c>
      <c r="G28" s="409"/>
      <c r="H28" s="410">
        <v>0</v>
      </c>
      <c r="I28" s="410">
        <v>1.5574999999999999E-2</v>
      </c>
      <c r="J28" s="410">
        <v>6.3493820899999998E-2</v>
      </c>
      <c r="K28" s="411"/>
      <c r="L28" s="410">
        <v>52.41</v>
      </c>
      <c r="M28" s="410">
        <v>2.38</v>
      </c>
      <c r="N28" s="410">
        <v>7.89</v>
      </c>
      <c r="O28" s="328"/>
      <c r="P28" s="328"/>
      <c r="Q28" s="328"/>
      <c r="R28" s="1004"/>
      <c r="S28" s="23" t="s">
        <v>297</v>
      </c>
      <c r="T28" s="412">
        <v>3</v>
      </c>
      <c r="U28" s="328"/>
      <c r="V28" s="328"/>
      <c r="W28" s="328"/>
      <c r="X28" s="328"/>
      <c r="Y28" s="328"/>
      <c r="Z28" s="328"/>
      <c r="AA28" s="328"/>
      <c r="AB28" s="328"/>
      <c r="AC28" s="328"/>
      <c r="AD28" s="328"/>
      <c r="AE28" s="328"/>
      <c r="AF28" s="328"/>
      <c r="AG28" s="328"/>
      <c r="AH28" s="328"/>
      <c r="AI28" s="328"/>
      <c r="AJ28" s="328"/>
      <c r="AK28" s="328"/>
      <c r="AL28" s="328"/>
      <c r="AM28" s="328"/>
      <c r="AN28" s="328"/>
      <c r="AO28" s="328"/>
      <c r="AP28" s="328"/>
      <c r="AQ28" s="328"/>
      <c r="AR28" s="328"/>
      <c r="AS28" s="328"/>
      <c r="AT28" s="328"/>
      <c r="AU28" s="328"/>
      <c r="AV28" s="328"/>
      <c r="AW28" s="328"/>
      <c r="AX28" s="328"/>
      <c r="AY28" s="328"/>
      <c r="AZ28" s="328"/>
      <c r="BA28" s="328"/>
      <c r="BB28" s="328"/>
      <c r="BC28" s="328"/>
      <c r="BD28" s="328"/>
      <c r="BE28" s="328"/>
      <c r="BF28" s="328"/>
      <c r="BG28" s="328"/>
      <c r="BH28" s="328"/>
      <c r="BI28" s="328"/>
      <c r="BJ28" s="328"/>
      <c r="BK28" s="328"/>
      <c r="BL28" s="328"/>
      <c r="BM28" s="328"/>
      <c r="BN28" s="328"/>
      <c r="BO28" s="328"/>
      <c r="BP28" s="328"/>
      <c r="BQ28" s="328"/>
      <c r="BR28" s="328"/>
      <c r="BS28" s="328"/>
      <c r="BT28" s="328"/>
      <c r="BU28" s="328"/>
      <c r="BV28" s="328"/>
      <c r="BW28" s="328"/>
      <c r="BX28" s="328"/>
      <c r="BY28" s="328"/>
      <c r="BZ28" s="328"/>
      <c r="CA28" s="328"/>
      <c r="CB28" s="328"/>
      <c r="CC28" s="328"/>
      <c r="CD28" s="328"/>
      <c r="CE28" s="328"/>
      <c r="CF28" s="328"/>
      <c r="CG28" s="328"/>
      <c r="CH28" s="328"/>
      <c r="CI28" s="328"/>
      <c r="CJ28" s="328"/>
      <c r="CK28" s="328"/>
      <c r="CL28" s="328"/>
      <c r="CM28" s="328"/>
      <c r="CN28" s="328"/>
      <c r="CO28" s="328"/>
      <c r="CP28" s="328"/>
      <c r="CQ28" s="328"/>
      <c r="CR28" s="328"/>
      <c r="CS28" s="328"/>
      <c r="CT28" s="328"/>
      <c r="CU28" s="328"/>
      <c r="CV28" s="328"/>
      <c r="CW28" s="328"/>
      <c r="CX28" s="328"/>
      <c r="CY28" s="328"/>
      <c r="CZ28" s="328"/>
      <c r="DA28" s="328"/>
      <c r="DB28" s="328"/>
      <c r="DC28" s="328"/>
      <c r="DD28" s="328"/>
      <c r="DE28" s="328"/>
    </row>
    <row r="29" spans="1:109" s="404" customFormat="1" x14ac:dyDescent="0.3">
      <c r="A29" s="405" t="s">
        <v>45</v>
      </c>
      <c r="B29" s="406"/>
      <c r="C29" s="407"/>
      <c r="D29" s="408">
        <f t="shared" si="0"/>
        <v>0</v>
      </c>
      <c r="E29" s="408">
        <f t="shared" si="0"/>
        <v>1.6199999999999999E-2</v>
      </c>
      <c r="F29" s="408">
        <f t="shared" si="0"/>
        <v>76.245741369900003</v>
      </c>
      <c r="G29" s="409"/>
      <c r="H29" s="410">
        <v>0</v>
      </c>
      <c r="I29" s="410">
        <v>1.6199999999999999E-2</v>
      </c>
      <c r="J29" s="410">
        <v>47.955741369900004</v>
      </c>
      <c r="K29" s="411"/>
      <c r="L29" s="410">
        <v>0</v>
      </c>
      <c r="M29" s="410">
        <v>0</v>
      </c>
      <c r="N29" s="410">
        <v>28.29</v>
      </c>
      <c r="O29" s="328"/>
      <c r="P29" s="328"/>
      <c r="Q29" s="328"/>
      <c r="R29" s="328"/>
      <c r="S29" s="290"/>
      <c r="T29" s="290"/>
      <c r="U29" s="328"/>
      <c r="V29" s="328"/>
      <c r="W29" s="328"/>
      <c r="X29" s="328"/>
      <c r="Y29" s="328"/>
      <c r="Z29" s="328"/>
      <c r="AA29" s="328"/>
      <c r="AB29" s="328"/>
      <c r="AC29" s="328"/>
      <c r="AD29" s="328"/>
      <c r="AE29" s="328"/>
      <c r="AF29" s="328"/>
      <c r="AG29" s="328"/>
      <c r="AH29" s="328"/>
      <c r="AI29" s="328"/>
      <c r="AJ29" s="328"/>
      <c r="AK29" s="328"/>
      <c r="AL29" s="328"/>
      <c r="AM29" s="328"/>
      <c r="AN29" s="328"/>
      <c r="AO29" s="328"/>
      <c r="AP29" s="328"/>
      <c r="AQ29" s="328"/>
      <c r="AR29" s="328"/>
      <c r="AS29" s="328"/>
      <c r="AT29" s="328"/>
      <c r="AU29" s="328"/>
      <c r="AV29" s="328"/>
      <c r="AW29" s="328"/>
      <c r="AX29" s="328"/>
      <c r="AY29" s="328"/>
      <c r="AZ29" s="328"/>
      <c r="BA29" s="328"/>
      <c r="BB29" s="328"/>
      <c r="BC29" s="328"/>
      <c r="BD29" s="328"/>
      <c r="BE29" s="328"/>
      <c r="BF29" s="328"/>
      <c r="BG29" s="328"/>
      <c r="BH29" s="328"/>
      <c r="BI29" s="328"/>
      <c r="BJ29" s="328"/>
      <c r="BK29" s="328"/>
      <c r="BL29" s="328"/>
      <c r="BM29" s="328"/>
      <c r="BN29" s="328"/>
      <c r="BO29" s="328"/>
      <c r="BP29" s="328"/>
      <c r="BQ29" s="328"/>
      <c r="BR29" s="328"/>
      <c r="BS29" s="328"/>
      <c r="BT29" s="328"/>
      <c r="BU29" s="328"/>
      <c r="BV29" s="328"/>
      <c r="BW29" s="328"/>
      <c r="BX29" s="328"/>
      <c r="BY29" s="328"/>
      <c r="BZ29" s="328"/>
      <c r="CA29" s="328"/>
      <c r="CB29" s="328"/>
      <c r="CC29" s="328"/>
      <c r="CD29" s="328"/>
      <c r="CE29" s="328"/>
      <c r="CF29" s="328"/>
      <c r="CG29" s="328"/>
      <c r="CH29" s="328"/>
      <c r="CI29" s="328"/>
      <c r="CJ29" s="328"/>
      <c r="CK29" s="328"/>
      <c r="CL29" s="328"/>
      <c r="CM29" s="328"/>
      <c r="CN29" s="328"/>
      <c r="CO29" s="328"/>
      <c r="CP29" s="328"/>
      <c r="CQ29" s="328"/>
      <c r="CR29" s="328"/>
      <c r="CS29" s="328"/>
      <c r="CT29" s="328"/>
      <c r="CU29" s="328"/>
      <c r="CV29" s="328"/>
      <c r="CW29" s="328"/>
      <c r="CX29" s="328"/>
      <c r="CY29" s="328"/>
      <c r="CZ29" s="328"/>
      <c r="DA29" s="328"/>
      <c r="DB29" s="328"/>
      <c r="DC29" s="328"/>
      <c r="DD29" s="328"/>
      <c r="DE29" s="328"/>
    </row>
    <row r="30" spans="1:109" s="404" customFormat="1" x14ac:dyDescent="0.3">
      <c r="A30" s="405" t="s">
        <v>70</v>
      </c>
      <c r="B30" s="406"/>
      <c r="C30" s="407"/>
      <c r="D30" s="408">
        <f t="shared" si="0"/>
        <v>0</v>
      </c>
      <c r="E30" s="408">
        <f t="shared" si="0"/>
        <v>3.04E-2</v>
      </c>
      <c r="F30" s="408">
        <f t="shared" si="0"/>
        <v>0</v>
      </c>
      <c r="G30" s="409"/>
      <c r="H30" s="410">
        <v>0</v>
      </c>
      <c r="I30" s="410">
        <v>4.0000000000000002E-4</v>
      </c>
      <c r="J30" s="410">
        <v>0</v>
      </c>
      <c r="K30" s="411"/>
      <c r="L30" s="410">
        <v>0</v>
      </c>
      <c r="M30" s="410">
        <v>0.03</v>
      </c>
      <c r="N30" s="410">
        <v>0</v>
      </c>
      <c r="O30" s="328"/>
      <c r="P30" s="328"/>
      <c r="Q30" s="328"/>
      <c r="R30" s="328"/>
      <c r="S30" s="1001"/>
      <c r="T30" s="291"/>
      <c r="U30" s="328"/>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328"/>
      <c r="BC30" s="328"/>
      <c r="BD30" s="328"/>
      <c r="BE30" s="328"/>
      <c r="BF30" s="328"/>
      <c r="BG30" s="328"/>
      <c r="BH30" s="328"/>
      <c r="BI30" s="328"/>
      <c r="BJ30" s="328"/>
      <c r="BK30" s="328"/>
      <c r="BL30" s="328"/>
      <c r="BM30" s="328"/>
      <c r="BN30" s="328"/>
      <c r="BO30" s="328"/>
      <c r="BP30" s="328"/>
      <c r="BQ30" s="328"/>
      <c r="BR30" s="328"/>
      <c r="BS30" s="328"/>
      <c r="BT30" s="328"/>
      <c r="BU30" s="328"/>
      <c r="BV30" s="328"/>
      <c r="BW30" s="328"/>
      <c r="BX30" s="328"/>
      <c r="BY30" s="328"/>
      <c r="BZ30" s="328"/>
      <c r="CA30" s="328"/>
      <c r="CB30" s="328"/>
      <c r="CC30" s="328"/>
      <c r="CD30" s="328"/>
      <c r="CE30" s="328"/>
      <c r="CF30" s="328"/>
      <c r="CG30" s="328"/>
      <c r="CH30" s="328"/>
      <c r="CI30" s="328"/>
      <c r="CJ30" s="328"/>
      <c r="CK30" s="328"/>
      <c r="CL30" s="328"/>
      <c r="CM30" s="328"/>
      <c r="CN30" s="328"/>
      <c r="CO30" s="328"/>
      <c r="CP30" s="328"/>
      <c r="CQ30" s="328"/>
      <c r="CR30" s="328"/>
      <c r="CS30" s="328"/>
      <c r="CT30" s="328"/>
      <c r="CU30" s="328"/>
      <c r="CV30" s="328"/>
      <c r="CW30" s="328"/>
      <c r="CX30" s="328"/>
      <c r="CY30" s="328"/>
      <c r="CZ30" s="328"/>
      <c r="DA30" s="328"/>
      <c r="DB30" s="328"/>
      <c r="DC30" s="328"/>
      <c r="DD30" s="328"/>
      <c r="DE30" s="328"/>
    </row>
    <row r="31" spans="1:109" x14ac:dyDescent="0.3">
      <c r="A31" s="30" t="s">
        <v>19</v>
      </c>
      <c r="B31" s="412">
        <v>8</v>
      </c>
      <c r="C31" s="27"/>
      <c r="D31" s="413">
        <f t="shared" si="0"/>
        <v>0</v>
      </c>
      <c r="E31" s="413">
        <f t="shared" si="0"/>
        <v>5.34</v>
      </c>
      <c r="F31" s="413">
        <f t="shared" si="0"/>
        <v>3092.8950972580001</v>
      </c>
      <c r="G31" s="409"/>
      <c r="H31" s="75">
        <v>0</v>
      </c>
      <c r="I31" s="75">
        <v>0</v>
      </c>
      <c r="J31" s="75">
        <v>304.34509725800001</v>
      </c>
      <c r="K31" s="411"/>
      <c r="L31" s="75">
        <v>0</v>
      </c>
      <c r="M31" s="75">
        <v>5.34</v>
      </c>
      <c r="N31" s="75">
        <v>2788.55</v>
      </c>
      <c r="S31" s="1001"/>
      <c r="T31" s="291"/>
    </row>
    <row r="32" spans="1:109" x14ac:dyDescent="0.3">
      <c r="A32" s="30" t="s">
        <v>39</v>
      </c>
      <c r="B32" s="412">
        <v>6</v>
      </c>
      <c r="C32" s="27"/>
      <c r="D32" s="413">
        <f t="shared" si="0"/>
        <v>0</v>
      </c>
      <c r="E32" s="413">
        <f t="shared" si="0"/>
        <v>13.892027499999999</v>
      </c>
      <c r="F32" s="413">
        <f t="shared" si="0"/>
        <v>1372.1580097613999</v>
      </c>
      <c r="G32" s="409"/>
      <c r="H32" s="75">
        <v>0</v>
      </c>
      <c r="I32" s="75">
        <v>0.13202749999999999</v>
      </c>
      <c r="J32" s="75">
        <v>58.328009761399997</v>
      </c>
      <c r="K32" s="411"/>
      <c r="L32" s="75">
        <v>0</v>
      </c>
      <c r="M32" s="75">
        <v>13.76</v>
      </c>
      <c r="N32" s="75">
        <v>1313.83</v>
      </c>
      <c r="S32" s="1001"/>
      <c r="T32" s="291"/>
    </row>
    <row r="33" spans="1:109" s="404" customFormat="1" x14ac:dyDescent="0.3">
      <c r="A33" s="405" t="s">
        <v>62</v>
      </c>
      <c r="B33" s="406"/>
      <c r="C33" s="407"/>
      <c r="D33" s="408">
        <f t="shared" si="0"/>
        <v>0</v>
      </c>
      <c r="E33" s="408">
        <f t="shared" si="0"/>
        <v>0</v>
      </c>
      <c r="F33" s="408">
        <f t="shared" si="0"/>
        <v>13.287192449500001</v>
      </c>
      <c r="G33" s="409"/>
      <c r="H33" s="410">
        <v>0</v>
      </c>
      <c r="I33" s="410">
        <v>0</v>
      </c>
      <c r="J33" s="410">
        <v>2.5571924494999996</v>
      </c>
      <c r="K33" s="411"/>
      <c r="L33" s="410">
        <v>0</v>
      </c>
      <c r="M33" s="410">
        <v>0</v>
      </c>
      <c r="N33" s="410">
        <v>10.73</v>
      </c>
      <c r="O33" s="328"/>
      <c r="P33" s="328"/>
      <c r="Q33" s="328"/>
      <c r="R33" s="328"/>
      <c r="S33" s="1001"/>
      <c r="T33" s="291"/>
      <c r="U33" s="328"/>
      <c r="V33" s="328"/>
      <c r="W33" s="328"/>
      <c r="X33" s="328"/>
      <c r="Y33" s="328"/>
      <c r="Z33" s="328"/>
      <c r="AA33" s="328"/>
      <c r="AB33" s="328"/>
      <c r="AC33" s="328"/>
      <c r="AD33" s="328"/>
      <c r="AE33" s="328"/>
      <c r="AF33" s="328"/>
      <c r="AG33" s="328"/>
      <c r="AH33" s="328"/>
      <c r="AI33" s="328"/>
      <c r="AJ33" s="328"/>
      <c r="AK33" s="328"/>
      <c r="AL33" s="328"/>
      <c r="AM33" s="328"/>
      <c r="AN33" s="328"/>
      <c r="AO33" s="328"/>
      <c r="AP33" s="328"/>
      <c r="AQ33" s="328"/>
      <c r="AR33" s="328"/>
      <c r="AS33" s="328"/>
      <c r="AT33" s="328"/>
      <c r="AU33" s="328"/>
      <c r="AV33" s="328"/>
      <c r="AW33" s="328"/>
      <c r="AX33" s="328"/>
      <c r="AY33" s="328"/>
      <c r="AZ33" s="328"/>
      <c r="BA33" s="328"/>
      <c r="BB33" s="328"/>
      <c r="BC33" s="328"/>
      <c r="BD33" s="328"/>
      <c r="BE33" s="328"/>
      <c r="BF33" s="328"/>
      <c r="BG33" s="328"/>
      <c r="BH33" s="328"/>
      <c r="BI33" s="328"/>
      <c r="BJ33" s="328"/>
      <c r="BK33" s="328"/>
      <c r="BL33" s="328"/>
      <c r="BM33" s="328"/>
      <c r="BN33" s="328"/>
      <c r="BO33" s="328"/>
      <c r="BP33" s="328"/>
      <c r="BQ33" s="328"/>
      <c r="BR33" s="328"/>
      <c r="BS33" s="328"/>
      <c r="BT33" s="328"/>
      <c r="BU33" s="328"/>
      <c r="BV33" s="328"/>
      <c r="BW33" s="328"/>
      <c r="BX33" s="328"/>
      <c r="BY33" s="328"/>
      <c r="BZ33" s="328"/>
      <c r="CA33" s="328"/>
      <c r="CB33" s="328"/>
      <c r="CC33" s="328"/>
      <c r="CD33" s="328"/>
      <c r="CE33" s="328"/>
      <c r="CF33" s="328"/>
      <c r="CG33" s="328"/>
      <c r="CH33" s="328"/>
      <c r="CI33" s="328"/>
      <c r="CJ33" s="328"/>
      <c r="CK33" s="328"/>
      <c r="CL33" s="328"/>
      <c r="CM33" s="328"/>
      <c r="CN33" s="328"/>
      <c r="CO33" s="328"/>
      <c r="CP33" s="328"/>
      <c r="CQ33" s="328"/>
      <c r="CR33" s="328"/>
      <c r="CS33" s="328"/>
      <c r="CT33" s="328"/>
      <c r="CU33" s="328"/>
      <c r="CV33" s="328"/>
      <c r="CW33" s="328"/>
      <c r="CX33" s="328"/>
      <c r="CY33" s="328"/>
      <c r="CZ33" s="328"/>
      <c r="DA33" s="328"/>
      <c r="DB33" s="328"/>
      <c r="DC33" s="328"/>
      <c r="DD33" s="328"/>
      <c r="DE33" s="328"/>
    </row>
    <row r="34" spans="1:109" s="404" customFormat="1" x14ac:dyDescent="0.3">
      <c r="A34" s="405" t="s">
        <v>38</v>
      </c>
      <c r="B34" s="406"/>
      <c r="C34" s="407"/>
      <c r="D34" s="408">
        <f t="shared" si="0"/>
        <v>13.86</v>
      </c>
      <c r="E34" s="408">
        <f t="shared" si="0"/>
        <v>3.3895190558999997</v>
      </c>
      <c r="F34" s="408">
        <f t="shared" si="0"/>
        <v>190.2912935379</v>
      </c>
      <c r="G34" s="409"/>
      <c r="H34" s="410">
        <v>0</v>
      </c>
      <c r="I34" s="410">
        <v>6.9519055900000001E-2</v>
      </c>
      <c r="J34" s="410">
        <v>64.2012935379</v>
      </c>
      <c r="K34" s="411"/>
      <c r="L34" s="410">
        <v>13.86</v>
      </c>
      <c r="M34" s="410">
        <v>3.32</v>
      </c>
      <c r="N34" s="410">
        <v>126.09</v>
      </c>
      <c r="O34" s="328"/>
      <c r="P34" s="328"/>
      <c r="Q34" s="328"/>
      <c r="R34" s="328"/>
      <c r="S34" s="1001"/>
      <c r="T34" s="291"/>
      <c r="U34" s="328"/>
      <c r="V34" s="328"/>
      <c r="W34" s="328"/>
      <c r="X34" s="328"/>
      <c r="Y34" s="328"/>
      <c r="Z34" s="328"/>
      <c r="AA34" s="328"/>
      <c r="AB34" s="328"/>
      <c r="AC34" s="328"/>
      <c r="AD34" s="328"/>
      <c r="AE34" s="328"/>
      <c r="AF34" s="328"/>
      <c r="AG34" s="328"/>
      <c r="AH34" s="328"/>
      <c r="AI34" s="328"/>
      <c r="AJ34" s="328"/>
      <c r="AK34" s="328"/>
      <c r="AL34" s="328"/>
      <c r="AM34" s="328"/>
      <c r="AN34" s="328"/>
      <c r="AO34" s="328"/>
      <c r="AP34" s="328"/>
      <c r="AQ34" s="328"/>
      <c r="AR34" s="328"/>
      <c r="AS34" s="328"/>
      <c r="AT34" s="328"/>
      <c r="AU34" s="328"/>
      <c r="AV34" s="328"/>
      <c r="AW34" s="328"/>
      <c r="AX34" s="328"/>
      <c r="AY34" s="328"/>
      <c r="AZ34" s="328"/>
      <c r="BA34" s="328"/>
      <c r="BB34" s="328"/>
      <c r="BC34" s="328"/>
      <c r="BD34" s="328"/>
      <c r="BE34" s="328"/>
      <c r="BF34" s="328"/>
      <c r="BG34" s="328"/>
      <c r="BH34" s="328"/>
      <c r="BI34" s="328"/>
      <c r="BJ34" s="328"/>
      <c r="BK34" s="328"/>
      <c r="BL34" s="328"/>
      <c r="BM34" s="328"/>
      <c r="BN34" s="328"/>
      <c r="BO34" s="328"/>
      <c r="BP34" s="328"/>
      <c r="BQ34" s="328"/>
      <c r="BR34" s="328"/>
      <c r="BS34" s="328"/>
      <c r="BT34" s="328"/>
      <c r="BU34" s="328"/>
      <c r="BV34" s="328"/>
      <c r="BW34" s="328"/>
      <c r="BX34" s="328"/>
      <c r="BY34" s="328"/>
      <c r="BZ34" s="328"/>
      <c r="CA34" s="328"/>
      <c r="CB34" s="328"/>
      <c r="CC34" s="328"/>
      <c r="CD34" s="328"/>
      <c r="CE34" s="328"/>
      <c r="CF34" s="328"/>
      <c r="CG34" s="328"/>
      <c r="CH34" s="328"/>
      <c r="CI34" s="328"/>
      <c r="CJ34" s="328"/>
      <c r="CK34" s="328"/>
      <c r="CL34" s="328"/>
      <c r="CM34" s="328"/>
      <c r="CN34" s="328"/>
      <c r="CO34" s="328"/>
      <c r="CP34" s="328"/>
      <c r="CQ34" s="328"/>
      <c r="CR34" s="328"/>
      <c r="CS34" s="328"/>
      <c r="CT34" s="328"/>
      <c r="CU34" s="328"/>
      <c r="CV34" s="328"/>
      <c r="CW34" s="328"/>
      <c r="CX34" s="328"/>
      <c r="CY34" s="328"/>
      <c r="CZ34" s="328"/>
      <c r="DA34" s="328"/>
      <c r="DB34" s="328"/>
      <c r="DC34" s="328"/>
      <c r="DD34" s="328"/>
      <c r="DE34" s="328"/>
    </row>
    <row r="35" spans="1:109" s="404" customFormat="1" x14ac:dyDescent="0.3">
      <c r="A35" s="405" t="s">
        <v>56</v>
      </c>
      <c r="B35" s="406"/>
      <c r="C35" s="407"/>
      <c r="D35" s="408">
        <f t="shared" si="0"/>
        <v>15.34</v>
      </c>
      <c r="E35" s="408">
        <f t="shared" si="0"/>
        <v>3.667252381</v>
      </c>
      <c r="F35" s="408">
        <f t="shared" si="0"/>
        <v>10.0777758466</v>
      </c>
      <c r="G35" s="409"/>
      <c r="H35" s="410">
        <v>0</v>
      </c>
      <c r="I35" s="410">
        <v>6.7252381E-2</v>
      </c>
      <c r="J35" s="410">
        <v>4.9477758465999999</v>
      </c>
      <c r="K35" s="411"/>
      <c r="L35" s="410">
        <v>15.34</v>
      </c>
      <c r="M35" s="410">
        <v>3.6</v>
      </c>
      <c r="N35" s="410">
        <v>5.13</v>
      </c>
      <c r="O35" s="328"/>
      <c r="P35" s="328"/>
      <c r="Q35" s="328"/>
      <c r="R35" s="328"/>
      <c r="S35" s="1001"/>
      <c r="T35" s="291"/>
      <c r="U35" s="328"/>
      <c r="V35" s="328"/>
      <c r="W35" s="328"/>
      <c r="X35" s="328"/>
      <c r="Y35" s="328"/>
      <c r="Z35" s="328"/>
      <c r="AA35" s="328"/>
      <c r="AB35" s="328"/>
      <c r="AC35" s="328"/>
      <c r="AD35" s="328"/>
      <c r="AE35" s="328"/>
      <c r="AF35" s="328"/>
      <c r="AG35" s="328"/>
      <c r="AH35" s="328"/>
      <c r="AI35" s="328"/>
      <c r="AJ35" s="328"/>
      <c r="AK35" s="328"/>
      <c r="AL35" s="328"/>
      <c r="AM35" s="328"/>
      <c r="AN35" s="328"/>
      <c r="AO35" s="328"/>
      <c r="AP35" s="328"/>
      <c r="AQ35" s="328"/>
      <c r="AR35" s="328"/>
      <c r="AS35" s="328"/>
      <c r="AT35" s="328"/>
      <c r="AU35" s="328"/>
      <c r="AV35" s="328"/>
      <c r="AW35" s="328"/>
      <c r="AX35" s="328"/>
      <c r="AY35" s="328"/>
      <c r="AZ35" s="328"/>
      <c r="BA35" s="328"/>
      <c r="BB35" s="328"/>
      <c r="BC35" s="328"/>
      <c r="BD35" s="328"/>
      <c r="BE35" s="328"/>
      <c r="BF35" s="328"/>
      <c r="BG35" s="328"/>
      <c r="BH35" s="328"/>
      <c r="BI35" s="328"/>
      <c r="BJ35" s="328"/>
      <c r="BK35" s="328"/>
      <c r="BL35" s="328"/>
      <c r="BM35" s="328"/>
      <c r="BN35" s="328"/>
      <c r="BO35" s="328"/>
      <c r="BP35" s="328"/>
      <c r="BQ35" s="328"/>
      <c r="BR35" s="328"/>
      <c r="BS35" s="328"/>
      <c r="BT35" s="328"/>
      <c r="BU35" s="328"/>
      <c r="BV35" s="328"/>
      <c r="BW35" s="328"/>
      <c r="BX35" s="328"/>
      <c r="BY35" s="328"/>
      <c r="BZ35" s="328"/>
      <c r="CA35" s="328"/>
      <c r="CB35" s="328"/>
      <c r="CC35" s="328"/>
      <c r="CD35" s="328"/>
      <c r="CE35" s="328"/>
      <c r="CF35" s="328"/>
      <c r="CG35" s="328"/>
      <c r="CH35" s="328"/>
      <c r="CI35" s="328"/>
      <c r="CJ35" s="328"/>
      <c r="CK35" s="328"/>
      <c r="CL35" s="328"/>
      <c r="CM35" s="328"/>
      <c r="CN35" s="328"/>
      <c r="CO35" s="328"/>
      <c r="CP35" s="328"/>
      <c r="CQ35" s="328"/>
      <c r="CR35" s="328"/>
      <c r="CS35" s="328"/>
      <c r="CT35" s="328"/>
      <c r="CU35" s="328"/>
      <c r="CV35" s="328"/>
      <c r="CW35" s="328"/>
      <c r="CX35" s="328"/>
      <c r="CY35" s="328"/>
      <c r="CZ35" s="328"/>
      <c r="DA35" s="328"/>
      <c r="DB35" s="328"/>
      <c r="DC35" s="328"/>
      <c r="DD35" s="328"/>
      <c r="DE35" s="328"/>
    </row>
    <row r="36" spans="1:109" s="404" customFormat="1" x14ac:dyDescent="0.3">
      <c r="A36" s="405" t="s">
        <v>51</v>
      </c>
      <c r="B36" s="406"/>
      <c r="C36" s="407"/>
      <c r="D36" s="408">
        <f t="shared" si="0"/>
        <v>0</v>
      </c>
      <c r="E36" s="408">
        <f t="shared" si="0"/>
        <v>0</v>
      </c>
      <c r="F36" s="408">
        <f t="shared" si="0"/>
        <v>31.903034115699999</v>
      </c>
      <c r="G36" s="409"/>
      <c r="H36" s="410">
        <v>0</v>
      </c>
      <c r="I36" s="410">
        <v>0</v>
      </c>
      <c r="J36" s="410">
        <v>30.4130341157</v>
      </c>
      <c r="K36" s="411"/>
      <c r="L36" s="410">
        <v>0</v>
      </c>
      <c r="M36" s="410">
        <v>0</v>
      </c>
      <c r="N36" s="410">
        <v>1.49</v>
      </c>
      <c r="O36" s="328"/>
      <c r="P36" s="328"/>
      <c r="Q36" s="328"/>
      <c r="R36" s="328"/>
      <c r="S36" s="1002"/>
      <c r="T36" s="291"/>
      <c r="U36" s="328"/>
      <c r="V36" s="328"/>
      <c r="W36" s="328"/>
      <c r="X36" s="328"/>
      <c r="Y36" s="328"/>
      <c r="Z36" s="328"/>
      <c r="AA36" s="328"/>
      <c r="AB36" s="328"/>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c r="BI36" s="328"/>
      <c r="BJ36" s="328"/>
      <c r="BK36" s="328"/>
      <c r="BL36" s="328"/>
      <c r="BM36" s="328"/>
      <c r="BN36" s="328"/>
      <c r="BO36" s="328"/>
      <c r="BP36" s="328"/>
      <c r="BQ36" s="328"/>
      <c r="BR36" s="328"/>
      <c r="BS36" s="328"/>
      <c r="BT36" s="328"/>
      <c r="BU36" s="328"/>
      <c r="BV36" s="328"/>
      <c r="BW36" s="328"/>
      <c r="BX36" s="328"/>
      <c r="BY36" s="328"/>
      <c r="BZ36" s="328"/>
      <c r="CA36" s="328"/>
      <c r="CB36" s="328"/>
      <c r="CC36" s="328"/>
      <c r="CD36" s="328"/>
      <c r="CE36" s="328"/>
      <c r="CF36" s="328"/>
      <c r="CG36" s="328"/>
      <c r="CH36" s="328"/>
      <c r="CI36" s="328"/>
      <c r="CJ36" s="328"/>
      <c r="CK36" s="328"/>
      <c r="CL36" s="328"/>
      <c r="CM36" s="328"/>
      <c r="CN36" s="328"/>
      <c r="CO36" s="328"/>
      <c r="CP36" s="328"/>
      <c r="CQ36" s="328"/>
      <c r="CR36" s="328"/>
      <c r="CS36" s="328"/>
      <c r="CT36" s="328"/>
      <c r="CU36" s="328"/>
      <c r="CV36" s="328"/>
      <c r="CW36" s="328"/>
      <c r="CX36" s="328"/>
      <c r="CY36" s="328"/>
      <c r="CZ36" s="328"/>
      <c r="DA36" s="328"/>
      <c r="DB36" s="328"/>
      <c r="DC36" s="328"/>
      <c r="DD36" s="328"/>
      <c r="DE36" s="328"/>
    </row>
    <row r="37" spans="1:109" x14ac:dyDescent="0.3">
      <c r="A37" s="30" t="s">
        <v>29</v>
      </c>
      <c r="B37" s="412">
        <v>9</v>
      </c>
      <c r="C37" s="27"/>
      <c r="D37" s="413">
        <f t="shared" si="0"/>
        <v>0</v>
      </c>
      <c r="E37" s="413">
        <f t="shared" si="0"/>
        <v>2135.8153470518</v>
      </c>
      <c r="F37" s="413">
        <f t="shared" si="0"/>
        <v>490.23022176100005</v>
      </c>
      <c r="G37" s="409"/>
      <c r="H37" s="75">
        <v>0</v>
      </c>
      <c r="I37" s="75">
        <v>32.885347051799997</v>
      </c>
      <c r="J37" s="75">
        <v>75.000221761000006</v>
      </c>
      <c r="K37" s="411"/>
      <c r="L37" s="75">
        <v>0</v>
      </c>
      <c r="M37" s="75">
        <v>2102.9299999999998</v>
      </c>
      <c r="N37" s="75">
        <v>415.23</v>
      </c>
      <c r="S37" s="1002"/>
      <c r="T37" s="291"/>
    </row>
    <row r="38" spans="1:109" x14ac:dyDescent="0.3">
      <c r="A38" s="30" t="s">
        <v>34</v>
      </c>
      <c r="B38" s="412">
        <v>7</v>
      </c>
      <c r="C38" s="27"/>
      <c r="D38" s="413">
        <f t="shared" ref="D38:F69" si="1">SUM(H38,L38)</f>
        <v>10.762761980000001</v>
      </c>
      <c r="E38" s="413">
        <f t="shared" si="1"/>
        <v>0</v>
      </c>
      <c r="F38" s="413">
        <f t="shared" si="1"/>
        <v>172.09775362639999</v>
      </c>
      <c r="G38" s="409"/>
      <c r="H38" s="75">
        <v>10.762761980000001</v>
      </c>
      <c r="I38" s="75">
        <v>0</v>
      </c>
      <c r="J38" s="75">
        <v>77.407753626400009</v>
      </c>
      <c r="K38" s="411"/>
      <c r="L38" s="75">
        <v>0</v>
      </c>
      <c r="M38" s="75">
        <v>0</v>
      </c>
      <c r="N38" s="75">
        <v>94.69</v>
      </c>
      <c r="S38" s="1001"/>
      <c r="T38" s="291"/>
    </row>
    <row r="39" spans="1:109" x14ac:dyDescent="0.3">
      <c r="A39" s="30" t="s">
        <v>43</v>
      </c>
      <c r="B39" s="412">
        <v>8</v>
      </c>
      <c r="C39" s="27"/>
      <c r="D39" s="413">
        <f t="shared" si="1"/>
        <v>0</v>
      </c>
      <c r="E39" s="413">
        <f t="shared" si="1"/>
        <v>0</v>
      </c>
      <c r="F39" s="413">
        <f t="shared" si="1"/>
        <v>209.75815492800001</v>
      </c>
      <c r="G39" s="409"/>
      <c r="H39" s="75">
        <v>0</v>
      </c>
      <c r="I39" s="75">
        <v>0</v>
      </c>
      <c r="J39" s="75">
        <v>99.058154927999993</v>
      </c>
      <c r="K39" s="411"/>
      <c r="L39" s="75">
        <v>0</v>
      </c>
      <c r="M39" s="75">
        <v>0</v>
      </c>
      <c r="N39" s="75">
        <v>110.7</v>
      </c>
      <c r="S39" s="1002"/>
      <c r="T39" s="291"/>
    </row>
    <row r="40" spans="1:109" x14ac:dyDescent="0.3">
      <c r="A40" s="23" t="s">
        <v>295</v>
      </c>
      <c r="B40" s="412">
        <v>7</v>
      </c>
      <c r="C40" s="27"/>
      <c r="D40" s="413">
        <f t="shared" si="1"/>
        <v>2048.1265143660003</v>
      </c>
      <c r="E40" s="413">
        <f t="shared" si="1"/>
        <v>6316.474902729</v>
      </c>
      <c r="F40" s="413">
        <f t="shared" si="1"/>
        <v>5551.1387781880003</v>
      </c>
      <c r="G40" s="409"/>
      <c r="H40" s="75">
        <v>513.98651436600005</v>
      </c>
      <c r="I40" s="75">
        <v>712.9349027290001</v>
      </c>
      <c r="J40" s="75">
        <v>1443.0587781879999</v>
      </c>
      <c r="K40" s="411"/>
      <c r="L40" s="75">
        <v>1534.14</v>
      </c>
      <c r="M40" s="75">
        <v>5603.54</v>
      </c>
      <c r="N40" s="75">
        <v>4108.08</v>
      </c>
      <c r="S40" s="1002"/>
      <c r="T40" s="291"/>
    </row>
    <row r="41" spans="1:109" s="404" customFormat="1" x14ac:dyDescent="0.3">
      <c r="A41" s="415" t="s">
        <v>21</v>
      </c>
      <c r="B41" s="406"/>
      <c r="C41" s="407"/>
      <c r="D41" s="408">
        <f t="shared" si="1"/>
        <v>1436.27</v>
      </c>
      <c r="E41" s="408">
        <f t="shared" si="1"/>
        <v>1505.8314</v>
      </c>
      <c r="F41" s="408">
        <f t="shared" si="1"/>
        <v>796.20543530450004</v>
      </c>
      <c r="G41" s="416"/>
      <c r="H41" s="410">
        <v>0</v>
      </c>
      <c r="I41" s="410">
        <v>4.1399999999999999E-2</v>
      </c>
      <c r="J41" s="410">
        <v>5.4353044999999999E-3</v>
      </c>
      <c r="K41" s="411"/>
      <c r="L41" s="410">
        <v>1436.27</v>
      </c>
      <c r="M41" s="410">
        <v>1505.79</v>
      </c>
      <c r="N41" s="410">
        <v>796.2</v>
      </c>
      <c r="O41" s="328"/>
      <c r="P41" s="328"/>
      <c r="Q41" s="328"/>
      <c r="R41" s="328"/>
      <c r="S41" s="1002"/>
      <c r="T41" s="291"/>
      <c r="U41" s="328"/>
      <c r="V41" s="328"/>
      <c r="W41" s="328"/>
      <c r="X41" s="328"/>
      <c r="Y41" s="328"/>
      <c r="Z41" s="328"/>
      <c r="AA41" s="328"/>
      <c r="AB41" s="328"/>
      <c r="AC41" s="328"/>
      <c r="AD41" s="328"/>
      <c r="AE41" s="328"/>
      <c r="AF41" s="328"/>
      <c r="AG41" s="328"/>
      <c r="AH41" s="328"/>
      <c r="AI41" s="328"/>
      <c r="AJ41" s="328"/>
      <c r="AK41" s="328"/>
      <c r="AL41" s="328"/>
      <c r="AM41" s="328"/>
      <c r="AN41" s="328"/>
      <c r="AO41" s="328"/>
      <c r="AP41" s="328"/>
      <c r="AQ41" s="328"/>
      <c r="AR41" s="328"/>
      <c r="AS41" s="328"/>
      <c r="AT41" s="328"/>
      <c r="AU41" s="328"/>
      <c r="AV41" s="328"/>
      <c r="AW41" s="328"/>
      <c r="AX41" s="328"/>
      <c r="AY41" s="328"/>
      <c r="AZ41" s="328"/>
      <c r="BA41" s="328"/>
      <c r="BB41" s="328"/>
      <c r="BC41" s="328"/>
      <c r="BD41" s="328"/>
      <c r="BE41" s="328"/>
      <c r="BF41" s="328"/>
      <c r="BG41" s="328"/>
      <c r="BH41" s="328"/>
      <c r="BI41" s="328"/>
      <c r="BJ41" s="328"/>
      <c r="BK41" s="328"/>
      <c r="BL41" s="328"/>
      <c r="BM41" s="328"/>
      <c r="BN41" s="328"/>
      <c r="BO41" s="328"/>
      <c r="BP41" s="328"/>
      <c r="BQ41" s="328"/>
      <c r="BR41" s="328"/>
      <c r="BS41" s="328"/>
      <c r="BT41" s="328"/>
      <c r="BU41" s="328"/>
      <c r="BV41" s="328"/>
      <c r="BW41" s="328"/>
      <c r="BX41" s="328"/>
      <c r="BY41" s="328"/>
      <c r="BZ41" s="328"/>
      <c r="CA41" s="328"/>
      <c r="CB41" s="328"/>
      <c r="CC41" s="328"/>
      <c r="CD41" s="328"/>
      <c r="CE41" s="328"/>
      <c r="CF41" s="328"/>
      <c r="CG41" s="328"/>
      <c r="CH41" s="328"/>
      <c r="CI41" s="328"/>
      <c r="CJ41" s="328"/>
      <c r="CK41" s="328"/>
      <c r="CL41" s="328"/>
      <c r="CM41" s="328"/>
      <c r="CN41" s="328"/>
      <c r="CO41" s="328"/>
      <c r="CP41" s="328"/>
      <c r="CQ41" s="328"/>
      <c r="CR41" s="328"/>
      <c r="CS41" s="328"/>
      <c r="CT41" s="328"/>
      <c r="CU41" s="328"/>
      <c r="CV41" s="328"/>
      <c r="CW41" s="328"/>
      <c r="CX41" s="328"/>
      <c r="CY41" s="328"/>
      <c r="CZ41" s="328"/>
      <c r="DA41" s="328"/>
      <c r="DB41" s="328"/>
      <c r="DC41" s="328"/>
      <c r="DD41" s="328"/>
      <c r="DE41" s="328"/>
    </row>
    <row r="42" spans="1:109" s="404" customFormat="1" x14ac:dyDescent="0.3">
      <c r="A42" s="414" t="s">
        <v>292</v>
      </c>
      <c r="B42" s="406"/>
      <c r="C42" s="407"/>
      <c r="D42" s="408">
        <f t="shared" si="1"/>
        <v>88.27</v>
      </c>
      <c r="E42" s="408">
        <f t="shared" si="1"/>
        <v>29.16</v>
      </c>
      <c r="F42" s="408">
        <f t="shared" si="1"/>
        <v>2216.8000000000002</v>
      </c>
      <c r="G42" s="409"/>
      <c r="H42" s="410">
        <v>0</v>
      </c>
      <c r="I42" s="410">
        <v>0</v>
      </c>
      <c r="J42" s="410">
        <v>0</v>
      </c>
      <c r="K42" s="411"/>
      <c r="L42" s="410">
        <v>88.27</v>
      </c>
      <c r="M42" s="410">
        <v>29.16</v>
      </c>
      <c r="N42" s="410">
        <v>2216.8000000000002</v>
      </c>
      <c r="O42" s="328"/>
      <c r="P42" s="328"/>
      <c r="Q42" s="328"/>
      <c r="R42" s="328"/>
      <c r="S42" s="1001"/>
      <c r="T42" s="291"/>
      <c r="U42" s="328"/>
      <c r="V42" s="328"/>
      <c r="W42" s="328"/>
      <c r="X42" s="328"/>
      <c r="Y42" s="328"/>
      <c r="Z42" s="328"/>
      <c r="AA42" s="328"/>
      <c r="AB42" s="328"/>
      <c r="AC42" s="328"/>
      <c r="AD42" s="328"/>
      <c r="AE42" s="328"/>
      <c r="AF42" s="328"/>
      <c r="AG42" s="328"/>
      <c r="AH42" s="328"/>
      <c r="AI42" s="328"/>
      <c r="AJ42" s="328"/>
      <c r="AK42" s="328"/>
      <c r="AL42" s="328"/>
      <c r="AM42" s="328"/>
      <c r="AN42" s="328"/>
      <c r="AO42" s="328"/>
      <c r="AP42" s="328"/>
      <c r="AQ42" s="328"/>
      <c r="AR42" s="328"/>
      <c r="AS42" s="328"/>
      <c r="AT42" s="328"/>
      <c r="AU42" s="328"/>
      <c r="AV42" s="328"/>
      <c r="AW42" s="328"/>
      <c r="AX42" s="328"/>
      <c r="AY42" s="328"/>
      <c r="AZ42" s="328"/>
      <c r="BA42" s="328"/>
      <c r="BB42" s="328"/>
      <c r="BC42" s="328"/>
      <c r="BD42" s="328"/>
      <c r="BE42" s="328"/>
      <c r="BF42" s="328"/>
      <c r="BG42" s="328"/>
      <c r="BH42" s="328"/>
      <c r="BI42" s="328"/>
      <c r="BJ42" s="328"/>
      <c r="BK42" s="328"/>
      <c r="BL42" s="328"/>
      <c r="BM42" s="328"/>
      <c r="BN42" s="328"/>
      <c r="BO42" s="328"/>
      <c r="BP42" s="328"/>
      <c r="BQ42" s="328"/>
      <c r="BR42" s="328"/>
      <c r="BS42" s="328"/>
      <c r="BT42" s="328"/>
      <c r="BU42" s="328"/>
      <c r="BV42" s="328"/>
      <c r="BW42" s="328"/>
      <c r="BX42" s="328"/>
      <c r="BY42" s="328"/>
      <c r="BZ42" s="328"/>
      <c r="CA42" s="328"/>
      <c r="CB42" s="328"/>
      <c r="CC42" s="328"/>
      <c r="CD42" s="328"/>
      <c r="CE42" s="328"/>
      <c r="CF42" s="328"/>
      <c r="CG42" s="328"/>
      <c r="CH42" s="328"/>
      <c r="CI42" s="328"/>
      <c r="CJ42" s="328"/>
      <c r="CK42" s="328"/>
      <c r="CL42" s="328"/>
      <c r="CM42" s="328"/>
      <c r="CN42" s="328"/>
      <c r="CO42" s="328"/>
      <c r="CP42" s="328"/>
      <c r="CQ42" s="328"/>
      <c r="CR42" s="328"/>
      <c r="CS42" s="328"/>
      <c r="CT42" s="328"/>
      <c r="CU42" s="328"/>
      <c r="CV42" s="328"/>
      <c r="CW42" s="328"/>
      <c r="CX42" s="328"/>
      <c r="CY42" s="328"/>
      <c r="CZ42" s="328"/>
      <c r="DA42" s="328"/>
      <c r="DB42" s="328"/>
      <c r="DC42" s="328"/>
      <c r="DD42" s="328"/>
      <c r="DE42" s="328"/>
    </row>
    <row r="43" spans="1:109" x14ac:dyDescent="0.3">
      <c r="A43" s="30" t="s">
        <v>28</v>
      </c>
      <c r="B43" s="412">
        <v>7</v>
      </c>
      <c r="C43" s="27"/>
      <c r="D43" s="413">
        <f t="shared" si="1"/>
        <v>0</v>
      </c>
      <c r="E43" s="413">
        <f t="shared" si="1"/>
        <v>0.27582499999999999</v>
      </c>
      <c r="F43" s="413">
        <f t="shared" si="1"/>
        <v>208.809592826</v>
      </c>
      <c r="G43" s="409"/>
      <c r="H43" s="75">
        <v>0</v>
      </c>
      <c r="I43" s="75">
        <v>9.5825000000000007E-2</v>
      </c>
      <c r="J43" s="75">
        <v>110.969592826</v>
      </c>
      <c r="K43" s="411"/>
      <c r="L43" s="75">
        <v>0</v>
      </c>
      <c r="M43" s="75">
        <v>0.18</v>
      </c>
      <c r="N43" s="75">
        <v>97.84</v>
      </c>
      <c r="S43" s="1001"/>
      <c r="T43" s="291"/>
    </row>
    <row r="44" spans="1:109" s="404" customFormat="1" x14ac:dyDescent="0.3">
      <c r="A44" s="414" t="s">
        <v>305</v>
      </c>
      <c r="B44" s="406"/>
      <c r="C44" s="407"/>
      <c r="D44" s="408">
        <f t="shared" si="1"/>
        <v>816.68961014289994</v>
      </c>
      <c r="E44" s="408">
        <f t="shared" si="1"/>
        <v>3.5458038094999997</v>
      </c>
      <c r="F44" s="408">
        <f t="shared" si="1"/>
        <v>0</v>
      </c>
      <c r="G44" s="409"/>
      <c r="H44" s="410">
        <v>3.2596101428999997</v>
      </c>
      <c r="I44" s="410">
        <v>0.1258038095</v>
      </c>
      <c r="J44" s="410">
        <v>0</v>
      </c>
      <c r="K44" s="411"/>
      <c r="L44" s="410">
        <v>813.43</v>
      </c>
      <c r="M44" s="410">
        <v>3.42</v>
      </c>
      <c r="N44" s="410">
        <v>0</v>
      </c>
      <c r="O44" s="328"/>
      <c r="P44" s="328"/>
      <c r="Q44" s="328"/>
      <c r="R44" s="328"/>
      <c r="S44" s="1001"/>
      <c r="T44" s="291"/>
      <c r="U44" s="328"/>
      <c r="V44" s="328"/>
      <c r="W44" s="328"/>
      <c r="X44" s="328"/>
      <c r="Y44" s="328"/>
      <c r="Z44" s="328"/>
      <c r="AA44" s="328"/>
      <c r="AB44" s="328"/>
      <c r="AC44" s="328"/>
      <c r="AD44" s="328"/>
      <c r="AE44" s="328"/>
      <c r="AF44" s="328"/>
      <c r="AG44" s="328"/>
      <c r="AH44" s="328"/>
      <c r="AI44" s="328"/>
      <c r="AJ44" s="328"/>
      <c r="AK44" s="328"/>
      <c r="AL44" s="328"/>
      <c r="AM44" s="328"/>
      <c r="AN44" s="328"/>
      <c r="AO44" s="328"/>
      <c r="AP44" s="328"/>
      <c r="AQ44" s="328"/>
      <c r="AR44" s="328"/>
      <c r="AS44" s="328"/>
      <c r="AT44" s="328"/>
      <c r="AU44" s="328"/>
      <c r="AV44" s="328"/>
      <c r="AW44" s="328"/>
      <c r="AX44" s="328"/>
      <c r="AY44" s="328"/>
      <c r="AZ44" s="328"/>
      <c r="BA44" s="328"/>
      <c r="BB44" s="328"/>
      <c r="BC44" s="328"/>
      <c r="BD44" s="328"/>
      <c r="BE44" s="328"/>
      <c r="BF44" s="328"/>
      <c r="BG44" s="328"/>
      <c r="BH44" s="328"/>
      <c r="BI44" s="328"/>
      <c r="BJ44" s="328"/>
      <c r="BK44" s="328"/>
      <c r="BL44" s="328"/>
      <c r="BM44" s="328"/>
      <c r="BN44" s="328"/>
      <c r="BO44" s="328"/>
      <c r="BP44" s="328"/>
      <c r="BQ44" s="328"/>
      <c r="BR44" s="328"/>
      <c r="BS44" s="328"/>
      <c r="BT44" s="328"/>
      <c r="BU44" s="328"/>
      <c r="BV44" s="328"/>
      <c r="BW44" s="328"/>
      <c r="BX44" s="328"/>
      <c r="BY44" s="328"/>
      <c r="BZ44" s="328"/>
      <c r="CA44" s="328"/>
      <c r="CB44" s="328"/>
      <c r="CC44" s="328"/>
      <c r="CD44" s="328"/>
      <c r="CE44" s="328"/>
      <c r="CF44" s="328"/>
      <c r="CG44" s="328"/>
      <c r="CH44" s="328"/>
      <c r="CI44" s="328"/>
      <c r="CJ44" s="328"/>
      <c r="CK44" s="328"/>
      <c r="CL44" s="328"/>
      <c r="CM44" s="328"/>
      <c r="CN44" s="328"/>
      <c r="CO44" s="328"/>
      <c r="CP44" s="328"/>
      <c r="CQ44" s="328"/>
      <c r="CR44" s="328"/>
      <c r="CS44" s="328"/>
      <c r="CT44" s="328"/>
      <c r="CU44" s="328"/>
      <c r="CV44" s="328"/>
      <c r="CW44" s="328"/>
      <c r="CX44" s="328"/>
      <c r="CY44" s="328"/>
      <c r="CZ44" s="328"/>
      <c r="DA44" s="328"/>
      <c r="DB44" s="328"/>
      <c r="DC44" s="328"/>
      <c r="DD44" s="328"/>
      <c r="DE44" s="328"/>
    </row>
    <row r="45" spans="1:109" s="404" customFormat="1" x14ac:dyDescent="0.3">
      <c r="A45" s="414" t="s">
        <v>52</v>
      </c>
      <c r="B45" s="406"/>
      <c r="C45" s="407"/>
      <c r="D45" s="408">
        <f t="shared" si="1"/>
        <v>106.21</v>
      </c>
      <c r="E45" s="408">
        <f t="shared" si="1"/>
        <v>35.613900000000001</v>
      </c>
      <c r="F45" s="408">
        <f t="shared" si="1"/>
        <v>1.05</v>
      </c>
      <c r="G45" s="409"/>
      <c r="H45" s="410">
        <v>0</v>
      </c>
      <c r="I45" s="410">
        <v>3.8999999999999998E-3</v>
      </c>
      <c r="J45" s="410">
        <v>0</v>
      </c>
      <c r="K45" s="411"/>
      <c r="L45" s="410">
        <v>106.21</v>
      </c>
      <c r="M45" s="410">
        <v>35.61</v>
      </c>
      <c r="N45" s="410">
        <v>1.05</v>
      </c>
      <c r="O45" s="328"/>
      <c r="P45" s="328"/>
      <c r="Q45" s="328"/>
      <c r="R45" s="328"/>
      <c r="S45" s="1001"/>
      <c r="T45" s="291"/>
      <c r="U45" s="328"/>
      <c r="V45" s="328"/>
      <c r="W45" s="328"/>
      <c r="X45" s="328"/>
      <c r="Y45" s="328"/>
      <c r="Z45" s="328"/>
      <c r="AA45" s="328"/>
      <c r="AB45" s="328"/>
      <c r="AC45" s="328"/>
      <c r="AD45" s="328"/>
      <c r="AE45" s="328"/>
      <c r="AF45" s="328"/>
      <c r="AG45" s="328"/>
      <c r="AH45" s="328"/>
      <c r="AI45" s="328"/>
      <c r="AJ45" s="328"/>
      <c r="AK45" s="328"/>
      <c r="AL45" s="328"/>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c r="CS45" s="328"/>
      <c r="CT45" s="328"/>
      <c r="CU45" s="328"/>
      <c r="CV45" s="328"/>
      <c r="CW45" s="328"/>
      <c r="CX45" s="328"/>
      <c r="CY45" s="328"/>
      <c r="CZ45" s="328"/>
      <c r="DA45" s="328"/>
      <c r="DB45" s="328"/>
      <c r="DC45" s="328"/>
      <c r="DD45" s="328"/>
      <c r="DE45" s="328"/>
    </row>
    <row r="46" spans="1:109" s="404" customFormat="1" x14ac:dyDescent="0.3">
      <c r="A46" s="405" t="s">
        <v>27</v>
      </c>
      <c r="B46" s="406"/>
      <c r="C46" s="407"/>
      <c r="D46" s="408">
        <f t="shared" si="1"/>
        <v>0</v>
      </c>
      <c r="E46" s="408">
        <f t="shared" si="1"/>
        <v>0.78438962560000003</v>
      </c>
      <c r="F46" s="408">
        <f t="shared" si="1"/>
        <v>832.66806928599999</v>
      </c>
      <c r="G46" s="409"/>
      <c r="H46" s="410">
        <v>0</v>
      </c>
      <c r="I46" s="410">
        <v>0.49438962560000005</v>
      </c>
      <c r="J46" s="410">
        <v>303.908069286</v>
      </c>
      <c r="K46" s="411"/>
      <c r="L46" s="410">
        <v>0</v>
      </c>
      <c r="M46" s="410">
        <v>0.28999999999999998</v>
      </c>
      <c r="N46" s="410">
        <v>528.76</v>
      </c>
      <c r="O46" s="328"/>
      <c r="P46" s="328"/>
      <c r="Q46" s="328"/>
      <c r="R46" s="328"/>
      <c r="S46" s="1001"/>
      <c r="T46" s="291"/>
      <c r="U46" s="328"/>
      <c r="V46" s="328"/>
      <c r="W46" s="328"/>
      <c r="X46" s="328"/>
      <c r="Y46" s="328"/>
      <c r="Z46" s="328"/>
      <c r="AA46" s="328"/>
      <c r="AB46" s="328"/>
      <c r="AC46" s="328"/>
      <c r="AD46" s="328"/>
      <c r="AE46" s="328"/>
      <c r="AF46" s="328"/>
      <c r="AG46" s="328"/>
      <c r="AH46" s="328"/>
      <c r="AI46" s="328"/>
      <c r="AJ46" s="328"/>
      <c r="AK46" s="328"/>
      <c r="AL46" s="328"/>
      <c r="AM46" s="328"/>
      <c r="AN46" s="328"/>
      <c r="AO46" s="328"/>
      <c r="AP46" s="328"/>
      <c r="AQ46" s="328"/>
      <c r="AR46" s="328"/>
      <c r="AS46" s="328"/>
      <c r="AT46" s="328"/>
      <c r="AU46" s="328"/>
      <c r="AV46" s="328"/>
      <c r="AW46" s="328"/>
      <c r="AX46" s="328"/>
      <c r="AY46" s="328"/>
      <c r="AZ46" s="328"/>
      <c r="BA46" s="328"/>
      <c r="BB46" s="328"/>
      <c r="BC46" s="328"/>
      <c r="BD46" s="328"/>
      <c r="BE46" s="328"/>
      <c r="BF46" s="328"/>
      <c r="BG46" s="328"/>
      <c r="BH46" s="328"/>
      <c r="BI46" s="328"/>
      <c r="BJ46" s="328"/>
      <c r="BK46" s="328"/>
      <c r="BL46" s="328"/>
      <c r="BM46" s="328"/>
      <c r="BN46" s="328"/>
      <c r="BO46" s="328"/>
      <c r="BP46" s="328"/>
      <c r="BQ46" s="328"/>
      <c r="BR46" s="328"/>
      <c r="BS46" s="328"/>
      <c r="BT46" s="328"/>
      <c r="BU46" s="328"/>
      <c r="BV46" s="328"/>
      <c r="BW46" s="328"/>
      <c r="BX46" s="328"/>
      <c r="BY46" s="328"/>
      <c r="BZ46" s="328"/>
      <c r="CA46" s="328"/>
      <c r="CB46" s="328"/>
      <c r="CC46" s="328"/>
      <c r="CD46" s="328"/>
      <c r="CE46" s="328"/>
      <c r="CF46" s="328"/>
      <c r="CG46" s="328"/>
      <c r="CH46" s="328"/>
      <c r="CI46" s="328"/>
      <c r="CJ46" s="328"/>
      <c r="CK46" s="328"/>
      <c r="CL46" s="328"/>
      <c r="CM46" s="328"/>
      <c r="CN46" s="328"/>
      <c r="CO46" s="328"/>
      <c r="CP46" s="328"/>
      <c r="CQ46" s="328"/>
      <c r="CR46" s="328"/>
      <c r="CS46" s="328"/>
      <c r="CT46" s="328"/>
      <c r="CU46" s="328"/>
      <c r="CV46" s="328"/>
      <c r="CW46" s="328"/>
      <c r="CX46" s="328"/>
      <c r="CY46" s="328"/>
      <c r="CZ46" s="328"/>
      <c r="DA46" s="328"/>
      <c r="DB46" s="328"/>
      <c r="DC46" s="328"/>
      <c r="DD46" s="328"/>
      <c r="DE46" s="328"/>
    </row>
    <row r="47" spans="1:109" s="404" customFormat="1" x14ac:dyDescent="0.3">
      <c r="A47" s="414" t="s">
        <v>16</v>
      </c>
      <c r="B47" s="406"/>
      <c r="C47" s="407"/>
      <c r="D47" s="408">
        <f t="shared" si="1"/>
        <v>153.37</v>
      </c>
      <c r="E47" s="408">
        <f t="shared" si="1"/>
        <v>28.373960497700001</v>
      </c>
      <c r="F47" s="408">
        <f t="shared" si="1"/>
        <v>62.154144833499998</v>
      </c>
      <c r="G47" s="409"/>
      <c r="H47" s="410">
        <v>0</v>
      </c>
      <c r="I47" s="410">
        <v>1.0139604977000001</v>
      </c>
      <c r="J47" s="410">
        <v>3.5841448335000003</v>
      </c>
      <c r="K47" s="411"/>
      <c r="L47" s="410">
        <v>153.37</v>
      </c>
      <c r="M47" s="410">
        <v>27.36</v>
      </c>
      <c r="N47" s="410">
        <v>58.57</v>
      </c>
      <c r="O47" s="328"/>
      <c r="P47" s="328"/>
      <c r="Q47" s="328"/>
      <c r="R47" s="328"/>
      <c r="S47" s="1001"/>
      <c r="T47" s="291"/>
      <c r="U47" s="328"/>
      <c r="V47" s="328"/>
      <c r="W47" s="328"/>
      <c r="X47" s="328"/>
      <c r="Y47" s="328"/>
      <c r="Z47" s="328"/>
      <c r="AA47" s="328"/>
      <c r="AB47" s="328"/>
      <c r="AC47" s="328"/>
      <c r="AD47" s="328"/>
      <c r="AE47" s="328"/>
      <c r="AF47" s="328"/>
      <c r="AG47" s="328"/>
      <c r="AH47" s="328"/>
      <c r="AI47" s="328"/>
      <c r="AJ47" s="328"/>
      <c r="AK47" s="328"/>
      <c r="AL47" s="328"/>
      <c r="AM47" s="328"/>
      <c r="AN47" s="328"/>
      <c r="AO47" s="328"/>
      <c r="AP47" s="328"/>
      <c r="AQ47" s="328"/>
      <c r="AR47" s="328"/>
      <c r="AS47" s="328"/>
      <c r="AT47" s="328"/>
      <c r="AU47" s="328"/>
      <c r="AV47" s="328"/>
      <c r="AW47" s="328"/>
      <c r="AX47" s="328"/>
      <c r="AY47" s="328"/>
      <c r="AZ47" s="328"/>
      <c r="BA47" s="328"/>
      <c r="BB47" s="328"/>
      <c r="BC47" s="328"/>
      <c r="BD47" s="328"/>
      <c r="BE47" s="328"/>
      <c r="BF47" s="328"/>
      <c r="BG47" s="328"/>
      <c r="BH47" s="328"/>
      <c r="BI47" s="328"/>
      <c r="BJ47" s="328"/>
      <c r="BK47" s="328"/>
      <c r="BL47" s="328"/>
      <c r="BM47" s="328"/>
      <c r="BN47" s="328"/>
      <c r="BO47" s="328"/>
      <c r="BP47" s="328"/>
      <c r="BQ47" s="328"/>
      <c r="BR47" s="328"/>
      <c r="BS47" s="328"/>
      <c r="BT47" s="328"/>
      <c r="BU47" s="328"/>
      <c r="BV47" s="328"/>
      <c r="BW47" s="328"/>
      <c r="BX47" s="328"/>
      <c r="BY47" s="328"/>
      <c r="BZ47" s="328"/>
      <c r="CA47" s="328"/>
      <c r="CB47" s="328"/>
      <c r="CC47" s="328"/>
      <c r="CD47" s="328"/>
      <c r="CE47" s="328"/>
      <c r="CF47" s="328"/>
      <c r="CG47" s="328"/>
      <c r="CH47" s="328"/>
      <c r="CI47" s="328"/>
      <c r="CJ47" s="328"/>
      <c r="CK47" s="328"/>
      <c r="CL47" s="328"/>
      <c r="CM47" s="328"/>
      <c r="CN47" s="328"/>
      <c r="CO47" s="328"/>
      <c r="CP47" s="328"/>
      <c r="CQ47" s="328"/>
      <c r="CR47" s="328"/>
      <c r="CS47" s="328"/>
      <c r="CT47" s="328"/>
      <c r="CU47" s="328"/>
      <c r="CV47" s="328"/>
      <c r="CW47" s="328"/>
      <c r="CX47" s="328"/>
      <c r="CY47" s="328"/>
      <c r="CZ47" s="328"/>
      <c r="DA47" s="328"/>
      <c r="DB47" s="328"/>
      <c r="DC47" s="328"/>
      <c r="DD47" s="328"/>
      <c r="DE47" s="328"/>
    </row>
    <row r="48" spans="1:109" x14ac:dyDescent="0.3">
      <c r="A48" s="30" t="s">
        <v>23</v>
      </c>
      <c r="B48" s="412">
        <v>9</v>
      </c>
      <c r="C48" s="27"/>
      <c r="D48" s="413">
        <f t="shared" si="1"/>
        <v>7.4075729848999998</v>
      </c>
      <c r="E48" s="413">
        <f t="shared" si="1"/>
        <v>205.72207127870001</v>
      </c>
      <c r="F48" s="413">
        <f t="shared" si="1"/>
        <v>118.4838579658</v>
      </c>
      <c r="G48" s="409"/>
      <c r="H48" s="75">
        <v>7.4075729848999998</v>
      </c>
      <c r="I48" s="75">
        <v>27.482071278700001</v>
      </c>
      <c r="J48" s="75">
        <v>18.7638579658</v>
      </c>
      <c r="K48" s="411"/>
      <c r="L48" s="75">
        <v>0</v>
      </c>
      <c r="M48" s="75">
        <v>178.24</v>
      </c>
      <c r="N48" s="75">
        <v>99.72</v>
      </c>
      <c r="S48" s="1003"/>
      <c r="T48" s="291"/>
    </row>
    <row r="49" spans="1:109" s="404" customFormat="1" x14ac:dyDescent="0.3">
      <c r="A49" s="405" t="s">
        <v>58</v>
      </c>
      <c r="B49" s="406"/>
      <c r="C49" s="407"/>
      <c r="D49" s="408">
        <f t="shared" si="1"/>
        <v>1498.58</v>
      </c>
      <c r="E49" s="408">
        <f t="shared" si="1"/>
        <v>732.77850000000001</v>
      </c>
      <c r="F49" s="408">
        <f t="shared" si="1"/>
        <v>319.85000000000002</v>
      </c>
      <c r="G49" s="409"/>
      <c r="H49" s="410">
        <v>0</v>
      </c>
      <c r="I49" s="410">
        <v>2.8500000000000001E-2</v>
      </c>
      <c r="J49" s="410">
        <v>0</v>
      </c>
      <c r="K49" s="411"/>
      <c r="L49" s="410">
        <v>1498.58</v>
      </c>
      <c r="M49" s="410">
        <v>732.75</v>
      </c>
      <c r="N49" s="410">
        <v>319.85000000000002</v>
      </c>
      <c r="O49" s="328"/>
      <c r="P49" s="328"/>
      <c r="Q49" s="328"/>
      <c r="R49" s="328"/>
      <c r="S49" s="1002"/>
      <c r="T49" s="291"/>
      <c r="U49" s="328"/>
      <c r="V49" s="328"/>
      <c r="W49" s="328"/>
      <c r="X49" s="328"/>
      <c r="Y49" s="328"/>
      <c r="Z49" s="328"/>
      <c r="AA49" s="328"/>
      <c r="AB49" s="328"/>
      <c r="AC49" s="328"/>
      <c r="AD49" s="328"/>
      <c r="AE49" s="328"/>
      <c r="AF49" s="328"/>
      <c r="AG49" s="328"/>
      <c r="AH49" s="328"/>
      <c r="AI49" s="328"/>
      <c r="AJ49" s="328"/>
      <c r="AK49" s="328"/>
      <c r="AL49" s="328"/>
      <c r="AM49" s="328"/>
      <c r="AN49" s="328"/>
      <c r="AO49" s="328"/>
      <c r="AP49" s="328"/>
      <c r="AQ49" s="328"/>
      <c r="AR49" s="328"/>
      <c r="AS49" s="328"/>
      <c r="AT49" s="328"/>
      <c r="AU49" s="328"/>
      <c r="AV49" s="328"/>
      <c r="AW49" s="328"/>
      <c r="AX49" s="328"/>
      <c r="AY49" s="328"/>
      <c r="AZ49" s="328"/>
      <c r="BA49" s="328"/>
      <c r="BB49" s="328"/>
      <c r="BC49" s="328"/>
      <c r="BD49" s="328"/>
      <c r="BE49" s="328"/>
      <c r="BF49" s="328"/>
      <c r="BG49" s="328"/>
      <c r="BH49" s="328"/>
      <c r="BI49" s="328"/>
      <c r="BJ49" s="328"/>
      <c r="BK49" s="328"/>
      <c r="BL49" s="328"/>
      <c r="BM49" s="328"/>
      <c r="BN49" s="328"/>
      <c r="BO49" s="328"/>
      <c r="BP49" s="328"/>
      <c r="BQ49" s="328"/>
      <c r="BR49" s="328"/>
      <c r="BS49" s="328"/>
      <c r="BT49" s="328"/>
      <c r="BU49" s="328"/>
      <c r="BV49" s="328"/>
      <c r="BW49" s="328"/>
      <c r="BX49" s="328"/>
      <c r="BY49" s="328"/>
      <c r="BZ49" s="328"/>
      <c r="CA49" s="328"/>
      <c r="CB49" s="328"/>
      <c r="CC49" s="328"/>
      <c r="CD49" s="328"/>
      <c r="CE49" s="328"/>
      <c r="CF49" s="328"/>
      <c r="CG49" s="328"/>
      <c r="CH49" s="328"/>
      <c r="CI49" s="328"/>
      <c r="CJ49" s="328"/>
      <c r="CK49" s="328"/>
      <c r="CL49" s="328"/>
      <c r="CM49" s="328"/>
      <c r="CN49" s="328"/>
      <c r="CO49" s="328"/>
      <c r="CP49" s="328"/>
      <c r="CQ49" s="328"/>
      <c r="CR49" s="328"/>
      <c r="CS49" s="328"/>
      <c r="CT49" s="328"/>
      <c r="CU49" s="328"/>
      <c r="CV49" s="328"/>
      <c r="CW49" s="328"/>
      <c r="CX49" s="328"/>
      <c r="CY49" s="328"/>
      <c r="CZ49" s="328"/>
      <c r="DA49" s="328"/>
      <c r="DB49" s="328"/>
      <c r="DC49" s="328"/>
      <c r="DD49" s="328"/>
      <c r="DE49" s="328"/>
    </row>
    <row r="50" spans="1:109" s="404" customFormat="1" x14ac:dyDescent="0.3">
      <c r="A50" s="405" t="s">
        <v>71</v>
      </c>
      <c r="B50" s="406"/>
      <c r="C50" s="407"/>
      <c r="D50" s="408">
        <f t="shared" si="1"/>
        <v>4.2</v>
      </c>
      <c r="E50" s="408">
        <f t="shared" si="1"/>
        <v>2.937E-2</v>
      </c>
      <c r="F50" s="408">
        <f t="shared" si="1"/>
        <v>5.6449307000000001E-3</v>
      </c>
      <c r="G50" s="409"/>
      <c r="H50" s="410">
        <v>0</v>
      </c>
      <c r="I50" s="410">
        <v>1.9369999999999998E-2</v>
      </c>
      <c r="J50" s="410">
        <v>5.6449307000000001E-3</v>
      </c>
      <c r="K50" s="411"/>
      <c r="L50" s="410">
        <v>4.2</v>
      </c>
      <c r="M50" s="410">
        <v>0.01</v>
      </c>
      <c r="N50" s="410">
        <v>0</v>
      </c>
      <c r="O50" s="328"/>
      <c r="P50" s="328"/>
      <c r="Q50" s="328"/>
      <c r="R50" s="328"/>
      <c r="S50" s="1002"/>
      <c r="T50" s="291"/>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c r="AS50" s="328"/>
      <c r="AT50" s="328"/>
      <c r="AU50" s="328"/>
      <c r="AV50" s="328"/>
      <c r="AW50" s="328"/>
      <c r="AX50" s="328"/>
      <c r="AY50" s="328"/>
      <c r="AZ50" s="328"/>
      <c r="BA50" s="328"/>
      <c r="BB50" s="328"/>
      <c r="BC50" s="328"/>
      <c r="BD50" s="328"/>
      <c r="BE50" s="328"/>
      <c r="BF50" s="328"/>
      <c r="BG50" s="328"/>
      <c r="BH50" s="328"/>
      <c r="BI50" s="328"/>
      <c r="BJ50" s="328"/>
      <c r="BK50" s="328"/>
      <c r="BL50" s="328"/>
      <c r="BM50" s="328"/>
      <c r="BN50" s="328"/>
      <c r="BO50" s="328"/>
      <c r="BP50" s="328"/>
      <c r="BQ50" s="328"/>
      <c r="BR50" s="328"/>
      <c r="BS50" s="328"/>
      <c r="BT50" s="328"/>
      <c r="BU50" s="328"/>
      <c r="BV50" s="328"/>
      <c r="BW50" s="328"/>
      <c r="BX50" s="328"/>
      <c r="BY50" s="328"/>
      <c r="BZ50" s="328"/>
      <c r="CA50" s="328"/>
      <c r="CB50" s="328"/>
      <c r="CC50" s="328"/>
      <c r="CD50" s="328"/>
      <c r="CE50" s="328"/>
      <c r="CF50" s="328"/>
      <c r="CG50" s="328"/>
      <c r="CH50" s="328"/>
      <c r="CI50" s="328"/>
      <c r="CJ50" s="328"/>
      <c r="CK50" s="328"/>
      <c r="CL50" s="328"/>
      <c r="CM50" s="328"/>
      <c r="CN50" s="328"/>
      <c r="CO50" s="328"/>
      <c r="CP50" s="328"/>
      <c r="CQ50" s="328"/>
      <c r="CR50" s="328"/>
      <c r="CS50" s="328"/>
      <c r="CT50" s="328"/>
      <c r="CU50" s="328"/>
      <c r="CV50" s="328"/>
      <c r="CW50" s="328"/>
      <c r="CX50" s="328"/>
      <c r="CY50" s="328"/>
      <c r="CZ50" s="328"/>
      <c r="DA50" s="328"/>
      <c r="DB50" s="328"/>
      <c r="DC50" s="328"/>
      <c r="DD50" s="328"/>
      <c r="DE50" s="328"/>
    </row>
    <row r="51" spans="1:109" s="404" customFormat="1" x14ac:dyDescent="0.3">
      <c r="A51" s="405" t="s">
        <v>30</v>
      </c>
      <c r="B51" s="406"/>
      <c r="C51" s="407"/>
      <c r="D51" s="408">
        <f t="shared" si="1"/>
        <v>53.54</v>
      </c>
      <c r="E51" s="408">
        <f t="shared" si="1"/>
        <v>10.35</v>
      </c>
      <c r="F51" s="408">
        <f t="shared" si="1"/>
        <v>9.4499999999999993</v>
      </c>
      <c r="G51" s="409"/>
      <c r="H51" s="410">
        <v>0</v>
      </c>
      <c r="I51" s="410">
        <v>0</v>
      </c>
      <c r="J51" s="410">
        <v>0</v>
      </c>
      <c r="K51" s="411"/>
      <c r="L51" s="410">
        <v>53.54</v>
      </c>
      <c r="M51" s="410">
        <v>10.35</v>
      </c>
      <c r="N51" s="410">
        <v>9.4499999999999993</v>
      </c>
      <c r="O51" s="328"/>
      <c r="P51" s="328"/>
      <c r="Q51" s="328"/>
      <c r="R51" s="328"/>
      <c r="S51" s="1002"/>
      <c r="T51" s="291"/>
      <c r="U51" s="328"/>
      <c r="V51" s="328"/>
      <c r="W51" s="328"/>
      <c r="X51" s="328"/>
      <c r="Y51" s="328"/>
      <c r="Z51" s="328"/>
      <c r="AA51" s="328"/>
      <c r="AB51" s="328"/>
      <c r="AC51" s="328"/>
      <c r="AD51" s="328"/>
      <c r="AE51" s="328"/>
      <c r="AF51" s="328"/>
      <c r="AG51" s="328"/>
      <c r="AH51" s="328"/>
      <c r="AI51" s="328"/>
      <c r="AJ51" s="328"/>
      <c r="AK51" s="328"/>
      <c r="AL51" s="328"/>
      <c r="AM51" s="328"/>
      <c r="AN51" s="328"/>
      <c r="AO51" s="328"/>
      <c r="AP51" s="328"/>
      <c r="AQ51" s="328"/>
      <c r="AR51" s="328"/>
      <c r="AS51" s="328"/>
      <c r="AT51" s="328"/>
      <c r="AU51" s="328"/>
      <c r="AV51" s="328"/>
      <c r="AW51" s="328"/>
      <c r="AX51" s="328"/>
      <c r="AY51" s="328"/>
      <c r="AZ51" s="328"/>
      <c r="BA51" s="328"/>
      <c r="BB51" s="328"/>
      <c r="BC51" s="328"/>
      <c r="BD51" s="328"/>
      <c r="BE51" s="328"/>
      <c r="BF51" s="328"/>
      <c r="BG51" s="328"/>
      <c r="BH51" s="328"/>
      <c r="BI51" s="328"/>
      <c r="BJ51" s="328"/>
      <c r="BK51" s="328"/>
      <c r="BL51" s="328"/>
      <c r="BM51" s="328"/>
      <c r="BN51" s="328"/>
      <c r="BO51" s="328"/>
      <c r="BP51" s="328"/>
      <c r="BQ51" s="328"/>
      <c r="BR51" s="328"/>
      <c r="BS51" s="328"/>
      <c r="BT51" s="328"/>
      <c r="BU51" s="328"/>
      <c r="BV51" s="328"/>
      <c r="BW51" s="328"/>
      <c r="BX51" s="328"/>
      <c r="BY51" s="328"/>
      <c r="BZ51" s="328"/>
      <c r="CA51" s="328"/>
      <c r="CB51" s="328"/>
      <c r="CC51" s="328"/>
      <c r="CD51" s="328"/>
      <c r="CE51" s="328"/>
      <c r="CF51" s="328"/>
      <c r="CG51" s="328"/>
      <c r="CH51" s="328"/>
      <c r="CI51" s="328"/>
      <c r="CJ51" s="328"/>
      <c r="CK51" s="328"/>
      <c r="CL51" s="328"/>
      <c r="CM51" s="328"/>
      <c r="CN51" s="328"/>
      <c r="CO51" s="328"/>
      <c r="CP51" s="328"/>
      <c r="CQ51" s="328"/>
      <c r="CR51" s="328"/>
      <c r="CS51" s="328"/>
      <c r="CT51" s="328"/>
      <c r="CU51" s="328"/>
      <c r="CV51" s="328"/>
      <c r="CW51" s="328"/>
      <c r="CX51" s="328"/>
      <c r="CY51" s="328"/>
      <c r="CZ51" s="328"/>
      <c r="DA51" s="328"/>
      <c r="DB51" s="328"/>
      <c r="DC51" s="328"/>
      <c r="DD51" s="328"/>
      <c r="DE51" s="328"/>
    </row>
    <row r="52" spans="1:109" s="404" customFormat="1" x14ac:dyDescent="0.3">
      <c r="A52" s="405" t="s">
        <v>60</v>
      </c>
      <c r="B52" s="406"/>
      <c r="C52" s="407"/>
      <c r="D52" s="408">
        <f t="shared" si="1"/>
        <v>1.74</v>
      </c>
      <c r="E52" s="408">
        <f t="shared" si="1"/>
        <v>0.12</v>
      </c>
      <c r="F52" s="408">
        <f t="shared" si="1"/>
        <v>18.585986844799997</v>
      </c>
      <c r="G52" s="409"/>
      <c r="H52" s="410">
        <v>0</v>
      </c>
      <c r="I52" s="410">
        <v>0</v>
      </c>
      <c r="J52" s="410">
        <v>4.2259868447999995</v>
      </c>
      <c r="K52" s="411"/>
      <c r="L52" s="410">
        <v>1.74</v>
      </c>
      <c r="M52" s="410">
        <v>0.12</v>
      </c>
      <c r="N52" s="410">
        <v>14.36</v>
      </c>
      <c r="O52" s="328"/>
      <c r="P52" s="328"/>
      <c r="Q52" s="328"/>
      <c r="R52" s="328"/>
      <c r="S52" s="1001"/>
      <c r="T52" s="291"/>
      <c r="U52" s="328"/>
      <c r="V52" s="328"/>
      <c r="W52" s="328"/>
      <c r="X52" s="328"/>
      <c r="Y52" s="328"/>
      <c r="Z52" s="328"/>
      <c r="AA52" s="328"/>
      <c r="AB52" s="328"/>
      <c r="AC52" s="328"/>
      <c r="AD52" s="328"/>
      <c r="AE52" s="328"/>
      <c r="AF52" s="328"/>
      <c r="AG52" s="328"/>
      <c r="AH52" s="328"/>
      <c r="AI52" s="328"/>
      <c r="AJ52" s="328"/>
      <c r="AK52" s="328"/>
      <c r="AL52" s="328"/>
      <c r="AM52" s="328"/>
      <c r="AN52" s="328"/>
      <c r="AO52" s="328"/>
      <c r="AP52" s="328"/>
      <c r="AQ52" s="328"/>
      <c r="AR52" s="328"/>
      <c r="AS52" s="328"/>
      <c r="AT52" s="328"/>
      <c r="AU52" s="328"/>
      <c r="AV52" s="328"/>
      <c r="AW52" s="328"/>
      <c r="AX52" s="328"/>
      <c r="AY52" s="328"/>
      <c r="AZ52" s="328"/>
      <c r="BA52" s="328"/>
      <c r="BB52" s="328"/>
      <c r="BC52" s="328"/>
      <c r="BD52" s="328"/>
      <c r="BE52" s="328"/>
      <c r="BF52" s="328"/>
      <c r="BG52" s="328"/>
      <c r="BH52" s="328"/>
      <c r="BI52" s="328"/>
      <c r="BJ52" s="328"/>
      <c r="BK52" s="328"/>
      <c r="BL52" s="328"/>
      <c r="BM52" s="328"/>
      <c r="BN52" s="328"/>
      <c r="BO52" s="328"/>
      <c r="BP52" s="328"/>
      <c r="BQ52" s="328"/>
      <c r="BR52" s="328"/>
      <c r="BS52" s="328"/>
      <c r="BT52" s="328"/>
      <c r="BU52" s="328"/>
      <c r="BV52" s="328"/>
      <c r="BW52" s="328"/>
      <c r="BX52" s="328"/>
      <c r="BY52" s="328"/>
      <c r="BZ52" s="328"/>
      <c r="CA52" s="328"/>
      <c r="CB52" s="328"/>
      <c r="CC52" s="328"/>
      <c r="CD52" s="328"/>
      <c r="CE52" s="328"/>
      <c r="CF52" s="328"/>
      <c r="CG52" s="328"/>
      <c r="CH52" s="328"/>
      <c r="CI52" s="328"/>
      <c r="CJ52" s="328"/>
      <c r="CK52" s="328"/>
      <c r="CL52" s="328"/>
      <c r="CM52" s="328"/>
      <c r="CN52" s="328"/>
      <c r="CO52" s="328"/>
      <c r="CP52" s="328"/>
      <c r="CQ52" s="328"/>
      <c r="CR52" s="328"/>
      <c r="CS52" s="328"/>
      <c r="CT52" s="328"/>
      <c r="CU52" s="328"/>
      <c r="CV52" s="328"/>
      <c r="CW52" s="328"/>
      <c r="CX52" s="328"/>
      <c r="CY52" s="328"/>
      <c r="CZ52" s="328"/>
      <c r="DA52" s="328"/>
      <c r="DB52" s="328"/>
      <c r="DC52" s="328"/>
      <c r="DD52" s="328"/>
      <c r="DE52" s="328"/>
    </row>
    <row r="53" spans="1:109" s="404" customFormat="1" x14ac:dyDescent="0.3">
      <c r="A53" s="405" t="s">
        <v>69</v>
      </c>
      <c r="B53" s="406"/>
      <c r="C53" s="407"/>
      <c r="D53" s="408">
        <f t="shared" si="1"/>
        <v>43.48</v>
      </c>
      <c r="E53" s="408">
        <f t="shared" si="1"/>
        <v>3.7925283876</v>
      </c>
      <c r="F53" s="408">
        <f t="shared" si="1"/>
        <v>8.7038760279999998</v>
      </c>
      <c r="G53" s="409"/>
      <c r="H53" s="410">
        <v>0</v>
      </c>
      <c r="I53" s="410">
        <v>0.10252838759999999</v>
      </c>
      <c r="J53" s="410">
        <v>0.103876028</v>
      </c>
      <c r="K53" s="411"/>
      <c r="L53" s="410">
        <v>43.48</v>
      </c>
      <c r="M53" s="410">
        <v>3.69</v>
      </c>
      <c r="N53" s="410">
        <v>8.6</v>
      </c>
      <c r="O53" s="328"/>
      <c r="P53" s="328"/>
      <c r="Q53" s="328"/>
      <c r="R53" s="328"/>
      <c r="S53" s="1002"/>
      <c r="T53" s="291"/>
      <c r="U53" s="328"/>
      <c r="V53" s="328"/>
      <c r="W53" s="328"/>
      <c r="X53" s="328"/>
      <c r="Y53" s="328"/>
      <c r="Z53" s="328"/>
      <c r="AA53" s="328"/>
      <c r="AB53" s="328"/>
      <c r="AC53" s="328"/>
      <c r="AD53" s="328"/>
      <c r="AE53" s="328"/>
      <c r="AF53" s="328"/>
      <c r="AG53" s="328"/>
      <c r="AH53" s="328"/>
      <c r="AI53" s="328"/>
      <c r="AJ53" s="328"/>
      <c r="AK53" s="328"/>
      <c r="AL53" s="328"/>
      <c r="AM53" s="328"/>
      <c r="AN53" s="328"/>
      <c r="AO53" s="328"/>
      <c r="AP53" s="328"/>
      <c r="AQ53" s="328"/>
      <c r="AR53" s="328"/>
      <c r="AS53" s="328"/>
      <c r="AT53" s="328"/>
      <c r="AU53" s="328"/>
      <c r="AV53" s="328"/>
      <c r="AW53" s="328"/>
      <c r="AX53" s="328"/>
      <c r="AY53" s="328"/>
      <c r="AZ53" s="328"/>
      <c r="BA53" s="328"/>
      <c r="BB53" s="328"/>
      <c r="BC53" s="328"/>
      <c r="BD53" s="328"/>
      <c r="BE53" s="328"/>
      <c r="BF53" s="328"/>
      <c r="BG53" s="328"/>
      <c r="BH53" s="328"/>
      <c r="BI53" s="328"/>
      <c r="BJ53" s="328"/>
      <c r="BK53" s="328"/>
      <c r="BL53" s="328"/>
      <c r="BM53" s="328"/>
      <c r="BN53" s="328"/>
      <c r="BO53" s="328"/>
      <c r="BP53" s="328"/>
      <c r="BQ53" s="328"/>
      <c r="BR53" s="328"/>
      <c r="BS53" s="328"/>
      <c r="BT53" s="328"/>
      <c r="BU53" s="328"/>
      <c r="BV53" s="328"/>
      <c r="BW53" s="328"/>
      <c r="BX53" s="328"/>
      <c r="BY53" s="328"/>
      <c r="BZ53" s="328"/>
      <c r="CA53" s="328"/>
      <c r="CB53" s="328"/>
      <c r="CC53" s="328"/>
      <c r="CD53" s="328"/>
      <c r="CE53" s="328"/>
      <c r="CF53" s="328"/>
      <c r="CG53" s="328"/>
      <c r="CH53" s="328"/>
      <c r="CI53" s="328"/>
      <c r="CJ53" s="328"/>
      <c r="CK53" s="328"/>
      <c r="CL53" s="328"/>
      <c r="CM53" s="328"/>
      <c r="CN53" s="328"/>
      <c r="CO53" s="328"/>
      <c r="CP53" s="328"/>
      <c r="CQ53" s="328"/>
      <c r="CR53" s="328"/>
      <c r="CS53" s="328"/>
      <c r="CT53" s="328"/>
      <c r="CU53" s="328"/>
      <c r="CV53" s="328"/>
      <c r="CW53" s="328"/>
      <c r="CX53" s="328"/>
      <c r="CY53" s="328"/>
      <c r="CZ53" s="328"/>
      <c r="DA53" s="328"/>
      <c r="DB53" s="328"/>
      <c r="DC53" s="328"/>
      <c r="DD53" s="328"/>
      <c r="DE53" s="328"/>
    </row>
    <row r="54" spans="1:109" s="404" customFormat="1" x14ac:dyDescent="0.3">
      <c r="A54" s="405" t="s">
        <v>54</v>
      </c>
      <c r="B54" s="406"/>
      <c r="C54" s="407"/>
      <c r="D54" s="408">
        <f t="shared" si="1"/>
        <v>0</v>
      </c>
      <c r="E54" s="408">
        <f t="shared" si="1"/>
        <v>2.8891666699999999E-2</v>
      </c>
      <c r="F54" s="408">
        <f t="shared" si="1"/>
        <v>51.4180494545</v>
      </c>
      <c r="G54" s="409"/>
      <c r="H54" s="410">
        <v>0</v>
      </c>
      <c r="I54" s="410">
        <v>1.8891666699999997E-2</v>
      </c>
      <c r="J54" s="410">
        <v>24.058049454500001</v>
      </c>
      <c r="K54" s="411"/>
      <c r="L54" s="410">
        <v>0</v>
      </c>
      <c r="M54" s="410">
        <v>0.01</v>
      </c>
      <c r="N54" s="410">
        <v>27.36</v>
      </c>
      <c r="O54" s="328"/>
      <c r="P54" s="328"/>
      <c r="Q54" s="328"/>
      <c r="R54" s="328"/>
      <c r="S54" s="1001"/>
      <c r="T54" s="291"/>
      <c r="U54" s="328"/>
      <c r="V54" s="328"/>
      <c r="W54" s="328"/>
      <c r="X54" s="328"/>
      <c r="Y54" s="328"/>
      <c r="Z54" s="328"/>
      <c r="AA54" s="328"/>
      <c r="AB54" s="328"/>
      <c r="AC54" s="328"/>
      <c r="AD54" s="328"/>
      <c r="AE54" s="328"/>
      <c r="AF54" s="328"/>
      <c r="AG54" s="328"/>
      <c r="AH54" s="328"/>
      <c r="AI54" s="328"/>
      <c r="AJ54" s="328"/>
      <c r="AK54" s="328"/>
      <c r="AL54" s="328"/>
      <c r="AM54" s="328"/>
      <c r="AN54" s="328"/>
      <c r="AO54" s="328"/>
      <c r="AP54" s="328"/>
      <c r="AQ54" s="328"/>
      <c r="AR54" s="328"/>
      <c r="AS54" s="328"/>
      <c r="AT54" s="328"/>
      <c r="AU54" s="328"/>
      <c r="AV54" s="328"/>
      <c r="AW54" s="328"/>
      <c r="AX54" s="328"/>
      <c r="AY54" s="328"/>
      <c r="AZ54" s="328"/>
      <c r="BA54" s="328"/>
      <c r="BB54" s="328"/>
      <c r="BC54" s="328"/>
      <c r="BD54" s="328"/>
      <c r="BE54" s="328"/>
      <c r="BF54" s="328"/>
      <c r="BG54" s="328"/>
      <c r="BH54" s="328"/>
      <c r="BI54" s="328"/>
      <c r="BJ54" s="328"/>
      <c r="BK54" s="328"/>
      <c r="BL54" s="328"/>
      <c r="BM54" s="328"/>
      <c r="BN54" s="328"/>
      <c r="BO54" s="328"/>
      <c r="BP54" s="328"/>
      <c r="BQ54" s="328"/>
      <c r="BR54" s="328"/>
      <c r="BS54" s="328"/>
      <c r="BT54" s="328"/>
      <c r="BU54" s="328"/>
      <c r="BV54" s="328"/>
      <c r="BW54" s="328"/>
      <c r="BX54" s="328"/>
      <c r="BY54" s="328"/>
      <c r="BZ54" s="328"/>
      <c r="CA54" s="328"/>
      <c r="CB54" s="328"/>
      <c r="CC54" s="328"/>
      <c r="CD54" s="328"/>
      <c r="CE54" s="328"/>
      <c r="CF54" s="328"/>
      <c r="CG54" s="328"/>
      <c r="CH54" s="328"/>
      <c r="CI54" s="328"/>
      <c r="CJ54" s="328"/>
      <c r="CK54" s="328"/>
      <c r="CL54" s="328"/>
      <c r="CM54" s="328"/>
      <c r="CN54" s="328"/>
      <c r="CO54" s="328"/>
      <c r="CP54" s="328"/>
      <c r="CQ54" s="328"/>
      <c r="CR54" s="328"/>
      <c r="CS54" s="328"/>
      <c r="CT54" s="328"/>
      <c r="CU54" s="328"/>
      <c r="CV54" s="328"/>
      <c r="CW54" s="328"/>
      <c r="CX54" s="328"/>
      <c r="CY54" s="328"/>
      <c r="CZ54" s="328"/>
      <c r="DA54" s="328"/>
      <c r="DB54" s="328"/>
      <c r="DC54" s="328"/>
      <c r="DD54" s="328"/>
      <c r="DE54" s="328"/>
    </row>
    <row r="55" spans="1:109" s="404" customFormat="1" x14ac:dyDescent="0.3">
      <c r="A55" s="405" t="s">
        <v>47</v>
      </c>
      <c r="B55" s="406"/>
      <c r="C55" s="407"/>
      <c r="D55" s="408">
        <f t="shared" si="1"/>
        <v>4476.58</v>
      </c>
      <c r="E55" s="408">
        <f t="shared" si="1"/>
        <v>1999.12</v>
      </c>
      <c r="F55" s="408">
        <f t="shared" si="1"/>
        <v>203.74</v>
      </c>
      <c r="G55" s="409"/>
      <c r="H55" s="410">
        <v>0</v>
      </c>
      <c r="I55" s="410">
        <v>0</v>
      </c>
      <c r="J55" s="410">
        <v>0</v>
      </c>
      <c r="K55" s="411"/>
      <c r="L55" s="410">
        <v>4476.58</v>
      </c>
      <c r="M55" s="410">
        <v>1999.12</v>
      </c>
      <c r="N55" s="410">
        <v>203.74</v>
      </c>
      <c r="O55" s="328"/>
      <c r="P55" s="328"/>
      <c r="Q55" s="328"/>
      <c r="R55" s="328"/>
      <c r="S55" s="1001"/>
      <c r="T55" s="291"/>
      <c r="U55" s="328"/>
      <c r="V55" s="328"/>
      <c r="W55" s="328"/>
      <c r="X55" s="328"/>
      <c r="Y55" s="328"/>
      <c r="Z55" s="328"/>
      <c r="AA55" s="328"/>
      <c r="AB55" s="328"/>
      <c r="AC55" s="328"/>
      <c r="AD55" s="328"/>
      <c r="AE55" s="328"/>
      <c r="AF55" s="328"/>
      <c r="AG55" s="328"/>
      <c r="AH55" s="328"/>
      <c r="AI55" s="328"/>
      <c r="AJ55" s="328"/>
      <c r="AK55" s="328"/>
      <c r="AL55" s="328"/>
      <c r="AM55" s="328"/>
      <c r="AN55" s="328"/>
      <c r="AO55" s="328"/>
      <c r="AP55" s="328"/>
      <c r="AQ55" s="328"/>
      <c r="AR55" s="328"/>
      <c r="AS55" s="328"/>
      <c r="AT55" s="328"/>
      <c r="AU55" s="328"/>
      <c r="AV55" s="328"/>
      <c r="AW55" s="328"/>
      <c r="AX55" s="328"/>
      <c r="AY55" s="328"/>
      <c r="AZ55" s="328"/>
      <c r="BA55" s="328"/>
      <c r="BB55" s="328"/>
      <c r="BC55" s="328"/>
      <c r="BD55" s="328"/>
      <c r="BE55" s="328"/>
      <c r="BF55" s="328"/>
      <c r="BG55" s="328"/>
      <c r="BH55" s="328"/>
      <c r="BI55" s="328"/>
      <c r="BJ55" s="328"/>
      <c r="BK55" s="328"/>
      <c r="BL55" s="328"/>
      <c r="BM55" s="328"/>
      <c r="BN55" s="328"/>
      <c r="BO55" s="328"/>
      <c r="BP55" s="328"/>
      <c r="BQ55" s="328"/>
      <c r="BR55" s="328"/>
      <c r="BS55" s="328"/>
      <c r="BT55" s="328"/>
      <c r="BU55" s="328"/>
      <c r="BV55" s="328"/>
      <c r="BW55" s="328"/>
      <c r="BX55" s="328"/>
      <c r="BY55" s="328"/>
      <c r="BZ55" s="328"/>
      <c r="CA55" s="328"/>
      <c r="CB55" s="328"/>
      <c r="CC55" s="328"/>
      <c r="CD55" s="328"/>
      <c r="CE55" s="328"/>
      <c r="CF55" s="328"/>
      <c r="CG55" s="328"/>
      <c r="CH55" s="328"/>
      <c r="CI55" s="328"/>
      <c r="CJ55" s="328"/>
      <c r="CK55" s="328"/>
      <c r="CL55" s="328"/>
      <c r="CM55" s="328"/>
      <c r="CN55" s="328"/>
      <c r="CO55" s="328"/>
      <c r="CP55" s="328"/>
      <c r="CQ55" s="328"/>
      <c r="CR55" s="328"/>
      <c r="CS55" s="328"/>
      <c r="CT55" s="328"/>
      <c r="CU55" s="328"/>
      <c r="CV55" s="328"/>
      <c r="CW55" s="328"/>
      <c r="CX55" s="328"/>
      <c r="CY55" s="328"/>
      <c r="CZ55" s="328"/>
      <c r="DA55" s="328"/>
      <c r="DB55" s="328"/>
      <c r="DC55" s="328"/>
      <c r="DD55" s="328"/>
      <c r="DE55" s="328"/>
    </row>
    <row r="56" spans="1:109" s="404" customFormat="1" x14ac:dyDescent="0.3">
      <c r="A56" s="415" t="s">
        <v>291</v>
      </c>
      <c r="B56" s="406"/>
      <c r="C56" s="407"/>
      <c r="D56" s="408">
        <f t="shared" si="1"/>
        <v>125951.09</v>
      </c>
      <c r="E56" s="408">
        <f t="shared" si="1"/>
        <v>118334.1915303735</v>
      </c>
      <c r="F56" s="408">
        <f t="shared" si="1"/>
        <v>164597.95420954682</v>
      </c>
      <c r="G56" s="416"/>
      <c r="H56" s="410">
        <v>0</v>
      </c>
      <c r="I56" s="410">
        <v>2.5615303735000001</v>
      </c>
      <c r="J56" s="410">
        <v>0.44420954680000002</v>
      </c>
      <c r="K56" s="411"/>
      <c r="L56" s="410">
        <v>125951.09</v>
      </c>
      <c r="M56" s="410">
        <v>118331.63</v>
      </c>
      <c r="N56" s="410">
        <v>164597.51</v>
      </c>
      <c r="O56" s="328"/>
      <c r="P56" s="328"/>
      <c r="Q56" s="328"/>
      <c r="R56" s="328"/>
      <c r="S56" s="1001"/>
      <c r="T56" s="291"/>
      <c r="U56" s="328"/>
      <c r="V56" s="328"/>
      <c r="W56" s="328"/>
      <c r="X56" s="328"/>
      <c r="Y56" s="328"/>
      <c r="Z56" s="328"/>
      <c r="AA56" s="328"/>
      <c r="AB56" s="328"/>
      <c r="AC56" s="328"/>
      <c r="AD56" s="328"/>
      <c r="AE56" s="328"/>
      <c r="AF56" s="328"/>
      <c r="AG56" s="328"/>
      <c r="AH56" s="328"/>
      <c r="AI56" s="328"/>
      <c r="AJ56" s="328"/>
      <c r="AK56" s="328"/>
      <c r="AL56" s="328"/>
      <c r="AM56" s="328"/>
      <c r="AN56" s="328"/>
      <c r="AO56" s="328"/>
      <c r="AP56" s="328"/>
      <c r="AQ56" s="328"/>
      <c r="AR56" s="328"/>
      <c r="AS56" s="328"/>
      <c r="AT56" s="328"/>
      <c r="AU56" s="328"/>
      <c r="AV56" s="328"/>
      <c r="AW56" s="328"/>
      <c r="AX56" s="328"/>
      <c r="AY56" s="328"/>
      <c r="AZ56" s="328"/>
      <c r="BA56" s="328"/>
      <c r="BB56" s="328"/>
      <c r="BC56" s="328"/>
      <c r="BD56" s="328"/>
      <c r="BE56" s="328"/>
      <c r="BF56" s="328"/>
      <c r="BG56" s="328"/>
      <c r="BH56" s="328"/>
      <c r="BI56" s="328"/>
      <c r="BJ56" s="328"/>
      <c r="BK56" s="328"/>
      <c r="BL56" s="328"/>
      <c r="BM56" s="328"/>
      <c r="BN56" s="328"/>
      <c r="BO56" s="328"/>
      <c r="BP56" s="328"/>
      <c r="BQ56" s="328"/>
      <c r="BR56" s="328"/>
      <c r="BS56" s="328"/>
      <c r="BT56" s="328"/>
      <c r="BU56" s="328"/>
      <c r="BV56" s="328"/>
      <c r="BW56" s="328"/>
      <c r="BX56" s="328"/>
      <c r="BY56" s="328"/>
      <c r="BZ56" s="328"/>
      <c r="CA56" s="328"/>
      <c r="CB56" s="328"/>
      <c r="CC56" s="328"/>
      <c r="CD56" s="328"/>
      <c r="CE56" s="328"/>
      <c r="CF56" s="328"/>
      <c r="CG56" s="328"/>
      <c r="CH56" s="328"/>
      <c r="CI56" s="328"/>
      <c r="CJ56" s="328"/>
      <c r="CK56" s="328"/>
      <c r="CL56" s="328"/>
      <c r="CM56" s="328"/>
      <c r="CN56" s="328"/>
      <c r="CO56" s="328"/>
      <c r="CP56" s="328"/>
      <c r="CQ56" s="328"/>
      <c r="CR56" s="328"/>
      <c r="CS56" s="328"/>
      <c r="CT56" s="328"/>
      <c r="CU56" s="328"/>
      <c r="CV56" s="328"/>
      <c r="CW56" s="328"/>
      <c r="CX56" s="328"/>
      <c r="CY56" s="328"/>
      <c r="CZ56" s="328"/>
      <c r="DA56" s="328"/>
      <c r="DB56" s="328"/>
      <c r="DC56" s="328"/>
      <c r="DD56" s="328"/>
      <c r="DE56" s="328"/>
    </row>
    <row r="57" spans="1:109" s="404" customFormat="1" x14ac:dyDescent="0.3">
      <c r="A57" s="405" t="s">
        <v>49</v>
      </c>
      <c r="B57" s="406"/>
      <c r="C57" s="407"/>
      <c r="D57" s="408">
        <f t="shared" si="1"/>
        <v>0</v>
      </c>
      <c r="E57" s="408">
        <f t="shared" si="1"/>
        <v>5.6170180030000001</v>
      </c>
      <c r="F57" s="408">
        <f t="shared" si="1"/>
        <v>21.724486996500001</v>
      </c>
      <c r="G57" s="409"/>
      <c r="H57" s="410">
        <v>0</v>
      </c>
      <c r="I57" s="410">
        <v>0.77701800300000001</v>
      </c>
      <c r="J57" s="410">
        <v>5.9844869965000003</v>
      </c>
      <c r="K57" s="411"/>
      <c r="L57" s="410">
        <v>0</v>
      </c>
      <c r="M57" s="410">
        <v>4.84</v>
      </c>
      <c r="N57" s="410">
        <v>15.74</v>
      </c>
      <c r="O57" s="328"/>
      <c r="P57" s="328"/>
      <c r="Q57" s="328"/>
      <c r="R57" s="328"/>
      <c r="S57" s="1001"/>
      <c r="T57" s="291"/>
      <c r="U57" s="328"/>
      <c r="V57" s="328"/>
      <c r="W57" s="328"/>
      <c r="X57" s="328"/>
      <c r="Y57" s="328"/>
      <c r="Z57" s="328"/>
      <c r="AA57" s="328"/>
      <c r="AB57" s="328"/>
      <c r="AC57" s="328"/>
      <c r="AD57" s="328"/>
      <c r="AE57" s="328"/>
      <c r="AF57" s="328"/>
      <c r="AG57" s="328"/>
      <c r="AH57" s="328"/>
      <c r="AI57" s="328"/>
      <c r="AJ57" s="328"/>
      <c r="AK57" s="328"/>
      <c r="AL57" s="328"/>
      <c r="AM57" s="328"/>
      <c r="AN57" s="328"/>
      <c r="AO57" s="328"/>
      <c r="AP57" s="328"/>
      <c r="AQ57" s="328"/>
      <c r="AR57" s="328"/>
      <c r="AS57" s="328"/>
      <c r="AT57" s="328"/>
      <c r="AU57" s="328"/>
      <c r="AV57" s="328"/>
      <c r="AW57" s="328"/>
      <c r="AX57" s="328"/>
      <c r="AY57" s="328"/>
      <c r="AZ57" s="328"/>
      <c r="BA57" s="328"/>
      <c r="BB57" s="328"/>
      <c r="BC57" s="328"/>
      <c r="BD57" s="328"/>
      <c r="BE57" s="328"/>
      <c r="BF57" s="328"/>
      <c r="BG57" s="328"/>
      <c r="BH57" s="328"/>
      <c r="BI57" s="328"/>
      <c r="BJ57" s="328"/>
      <c r="BK57" s="328"/>
      <c r="BL57" s="328"/>
      <c r="BM57" s="328"/>
      <c r="BN57" s="328"/>
      <c r="BO57" s="328"/>
      <c r="BP57" s="328"/>
      <c r="BQ57" s="328"/>
      <c r="BR57" s="328"/>
      <c r="BS57" s="328"/>
      <c r="BT57" s="328"/>
      <c r="BU57" s="328"/>
      <c r="BV57" s="328"/>
      <c r="BW57" s="328"/>
      <c r="BX57" s="328"/>
      <c r="BY57" s="328"/>
      <c r="BZ57" s="328"/>
      <c r="CA57" s="328"/>
      <c r="CB57" s="328"/>
      <c r="CC57" s="328"/>
      <c r="CD57" s="328"/>
      <c r="CE57" s="328"/>
      <c r="CF57" s="328"/>
      <c r="CG57" s="328"/>
      <c r="CH57" s="328"/>
      <c r="CI57" s="328"/>
      <c r="CJ57" s="328"/>
      <c r="CK57" s="328"/>
      <c r="CL57" s="328"/>
      <c r="CM57" s="328"/>
      <c r="CN57" s="328"/>
      <c r="CO57" s="328"/>
      <c r="CP57" s="328"/>
      <c r="CQ57" s="328"/>
      <c r="CR57" s="328"/>
      <c r="CS57" s="328"/>
      <c r="CT57" s="328"/>
      <c r="CU57" s="328"/>
      <c r="CV57" s="328"/>
      <c r="CW57" s="328"/>
      <c r="CX57" s="328"/>
      <c r="CY57" s="328"/>
      <c r="CZ57" s="328"/>
      <c r="DA57" s="328"/>
      <c r="DB57" s="328"/>
      <c r="DC57" s="328"/>
      <c r="DD57" s="328"/>
      <c r="DE57" s="328"/>
    </row>
    <row r="58" spans="1:109" s="404" customFormat="1" x14ac:dyDescent="0.3">
      <c r="A58" s="405" t="s">
        <v>67</v>
      </c>
      <c r="B58" s="406"/>
      <c r="C58" s="407"/>
      <c r="D58" s="408">
        <f t="shared" si="1"/>
        <v>4.8899999999999997</v>
      </c>
      <c r="E58" s="408">
        <f t="shared" si="1"/>
        <v>0.01</v>
      </c>
      <c r="F58" s="408">
        <f t="shared" si="1"/>
        <v>0</v>
      </c>
      <c r="G58" s="409"/>
      <c r="H58" s="410">
        <v>0</v>
      </c>
      <c r="I58" s="410">
        <v>0</v>
      </c>
      <c r="J58" s="410">
        <v>0</v>
      </c>
      <c r="K58" s="411"/>
      <c r="L58" s="410">
        <v>4.8899999999999997</v>
      </c>
      <c r="M58" s="410">
        <v>0.01</v>
      </c>
      <c r="N58" s="410">
        <v>0</v>
      </c>
      <c r="O58" s="328"/>
      <c r="P58" s="328"/>
      <c r="Q58" s="328"/>
      <c r="R58" s="328"/>
      <c r="S58" s="1001"/>
      <c r="T58" s="291"/>
      <c r="U58" s="328"/>
      <c r="V58" s="328"/>
      <c r="W58" s="328"/>
      <c r="X58" s="328"/>
      <c r="Y58" s="328"/>
      <c r="Z58" s="328"/>
      <c r="AA58" s="328"/>
      <c r="AB58" s="328"/>
      <c r="AC58" s="328"/>
      <c r="AD58" s="328"/>
      <c r="AE58" s="328"/>
      <c r="AF58" s="328"/>
      <c r="AG58" s="328"/>
      <c r="AH58" s="328"/>
      <c r="AI58" s="328"/>
      <c r="AJ58" s="328"/>
      <c r="AK58" s="328"/>
      <c r="AL58" s="328"/>
      <c r="AM58" s="328"/>
      <c r="AN58" s="328"/>
      <c r="AO58" s="328"/>
      <c r="AP58" s="328"/>
      <c r="AQ58" s="328"/>
      <c r="AR58" s="328"/>
      <c r="AS58" s="328"/>
      <c r="AT58" s="328"/>
      <c r="AU58" s="328"/>
      <c r="AV58" s="328"/>
      <c r="AW58" s="328"/>
      <c r="AX58" s="328"/>
      <c r="AY58" s="328"/>
      <c r="AZ58" s="328"/>
      <c r="BA58" s="328"/>
      <c r="BB58" s="328"/>
      <c r="BC58" s="328"/>
      <c r="BD58" s="328"/>
      <c r="BE58" s="328"/>
      <c r="BF58" s="328"/>
      <c r="BG58" s="328"/>
      <c r="BH58" s="328"/>
      <c r="BI58" s="328"/>
      <c r="BJ58" s="328"/>
      <c r="BK58" s="328"/>
      <c r="BL58" s="328"/>
      <c r="BM58" s="328"/>
      <c r="BN58" s="328"/>
      <c r="BO58" s="328"/>
      <c r="BP58" s="328"/>
      <c r="BQ58" s="328"/>
      <c r="BR58" s="328"/>
      <c r="BS58" s="328"/>
      <c r="BT58" s="328"/>
      <c r="BU58" s="328"/>
      <c r="BV58" s="328"/>
      <c r="BW58" s="328"/>
      <c r="BX58" s="328"/>
      <c r="BY58" s="328"/>
      <c r="BZ58" s="328"/>
      <c r="CA58" s="328"/>
      <c r="CB58" s="328"/>
      <c r="CC58" s="328"/>
      <c r="CD58" s="328"/>
      <c r="CE58" s="328"/>
      <c r="CF58" s="328"/>
      <c r="CG58" s="328"/>
      <c r="CH58" s="328"/>
      <c r="CI58" s="328"/>
      <c r="CJ58" s="328"/>
      <c r="CK58" s="328"/>
      <c r="CL58" s="328"/>
      <c r="CM58" s="328"/>
      <c r="CN58" s="328"/>
      <c r="CO58" s="328"/>
      <c r="CP58" s="328"/>
      <c r="CQ58" s="328"/>
      <c r="CR58" s="328"/>
      <c r="CS58" s="328"/>
      <c r="CT58" s="328"/>
      <c r="CU58" s="328"/>
      <c r="CV58" s="328"/>
      <c r="CW58" s="328"/>
      <c r="CX58" s="328"/>
      <c r="CY58" s="328"/>
      <c r="CZ58" s="328"/>
      <c r="DA58" s="328"/>
      <c r="DB58" s="328"/>
      <c r="DC58" s="328"/>
      <c r="DD58" s="328"/>
      <c r="DE58" s="328"/>
    </row>
    <row r="59" spans="1:109" s="404" customFormat="1" x14ac:dyDescent="0.3">
      <c r="A59" s="414" t="s">
        <v>74</v>
      </c>
      <c r="B59" s="406"/>
      <c r="C59" s="407"/>
      <c r="D59" s="408">
        <f t="shared" si="1"/>
        <v>0</v>
      </c>
      <c r="E59" s="408">
        <f t="shared" si="1"/>
        <v>0</v>
      </c>
      <c r="F59" s="408">
        <f t="shared" si="1"/>
        <v>0</v>
      </c>
      <c r="G59" s="409"/>
      <c r="H59" s="410">
        <v>0</v>
      </c>
      <c r="I59" s="410">
        <v>0</v>
      </c>
      <c r="J59" s="410">
        <v>0</v>
      </c>
      <c r="K59" s="411"/>
      <c r="L59" s="410">
        <v>0</v>
      </c>
      <c r="M59" s="410">
        <v>0</v>
      </c>
      <c r="N59" s="410">
        <v>0</v>
      </c>
      <c r="O59" s="328"/>
      <c r="P59" s="328"/>
      <c r="Q59" s="328"/>
      <c r="R59" s="328"/>
      <c r="S59" s="1001"/>
      <c r="T59" s="291"/>
      <c r="U59" s="328"/>
      <c r="V59" s="328"/>
      <c r="W59" s="328"/>
      <c r="X59" s="328"/>
      <c r="Y59" s="328"/>
      <c r="Z59" s="328"/>
      <c r="AA59" s="328"/>
      <c r="AB59" s="328"/>
      <c r="AC59" s="328"/>
      <c r="AD59" s="328"/>
      <c r="AE59" s="328"/>
      <c r="AF59" s="328"/>
      <c r="AG59" s="328"/>
      <c r="AH59" s="328"/>
      <c r="AI59" s="328"/>
      <c r="AJ59" s="328"/>
      <c r="AK59" s="328"/>
      <c r="AL59" s="328"/>
      <c r="AM59" s="328"/>
      <c r="AN59" s="328"/>
      <c r="AO59" s="328"/>
      <c r="AP59" s="328"/>
      <c r="AQ59" s="328"/>
      <c r="AR59" s="328"/>
      <c r="AS59" s="328"/>
      <c r="AT59" s="328"/>
      <c r="AU59" s="328"/>
      <c r="AV59" s="328"/>
      <c r="AW59" s="328"/>
      <c r="AX59" s="328"/>
      <c r="AY59" s="328"/>
      <c r="AZ59" s="328"/>
      <c r="BA59" s="328"/>
      <c r="BB59" s="328"/>
      <c r="BC59" s="328"/>
      <c r="BD59" s="328"/>
      <c r="BE59" s="328"/>
      <c r="BF59" s="328"/>
      <c r="BG59" s="328"/>
      <c r="BH59" s="328"/>
      <c r="BI59" s="328"/>
      <c r="BJ59" s="328"/>
      <c r="BK59" s="328"/>
      <c r="BL59" s="328"/>
      <c r="BM59" s="328"/>
      <c r="BN59" s="328"/>
      <c r="BO59" s="328"/>
      <c r="BP59" s="328"/>
      <c r="BQ59" s="328"/>
      <c r="BR59" s="328"/>
      <c r="BS59" s="328"/>
      <c r="BT59" s="328"/>
      <c r="BU59" s="328"/>
      <c r="BV59" s="328"/>
      <c r="BW59" s="328"/>
      <c r="BX59" s="328"/>
      <c r="BY59" s="328"/>
      <c r="BZ59" s="328"/>
      <c r="CA59" s="328"/>
      <c r="CB59" s="328"/>
      <c r="CC59" s="328"/>
      <c r="CD59" s="328"/>
      <c r="CE59" s="328"/>
      <c r="CF59" s="328"/>
      <c r="CG59" s="328"/>
      <c r="CH59" s="328"/>
      <c r="CI59" s="328"/>
      <c r="CJ59" s="328"/>
      <c r="CK59" s="328"/>
      <c r="CL59" s="328"/>
      <c r="CM59" s="328"/>
      <c r="CN59" s="328"/>
      <c r="CO59" s="328"/>
      <c r="CP59" s="328"/>
      <c r="CQ59" s="328"/>
      <c r="CR59" s="328"/>
      <c r="CS59" s="328"/>
      <c r="CT59" s="328"/>
      <c r="CU59" s="328"/>
      <c r="CV59" s="328"/>
      <c r="CW59" s="328"/>
      <c r="CX59" s="328"/>
      <c r="CY59" s="328"/>
      <c r="CZ59" s="328"/>
      <c r="DA59" s="328"/>
      <c r="DB59" s="328"/>
      <c r="DC59" s="328"/>
      <c r="DD59" s="328"/>
      <c r="DE59" s="328"/>
    </row>
    <row r="60" spans="1:109" s="404" customFormat="1" x14ac:dyDescent="0.3">
      <c r="A60" s="405" t="s">
        <v>42</v>
      </c>
      <c r="B60" s="406"/>
      <c r="C60" s="407"/>
      <c r="D60" s="408">
        <f t="shared" si="1"/>
        <v>436.15</v>
      </c>
      <c r="E60" s="408">
        <f t="shared" si="1"/>
        <v>42.82</v>
      </c>
      <c r="F60" s="408">
        <f t="shared" si="1"/>
        <v>3.74</v>
      </c>
      <c r="G60" s="409"/>
      <c r="H60" s="410">
        <v>0</v>
      </c>
      <c r="I60" s="410">
        <v>0</v>
      </c>
      <c r="J60" s="410">
        <v>0</v>
      </c>
      <c r="K60" s="411"/>
      <c r="L60" s="410">
        <v>436.15</v>
      </c>
      <c r="M60" s="410">
        <v>42.82</v>
      </c>
      <c r="N60" s="410">
        <v>3.74</v>
      </c>
      <c r="O60" s="328"/>
      <c r="P60" s="328"/>
      <c r="Q60" s="328"/>
      <c r="R60" s="328"/>
      <c r="S60" s="1001"/>
      <c r="T60" s="291"/>
      <c r="U60" s="328"/>
      <c r="V60" s="328"/>
      <c r="W60" s="328"/>
      <c r="X60" s="328"/>
      <c r="Y60" s="328"/>
      <c r="Z60" s="328"/>
      <c r="AA60" s="328"/>
      <c r="AB60" s="328"/>
      <c r="AC60" s="328"/>
      <c r="AD60" s="328"/>
      <c r="AE60" s="328"/>
      <c r="AF60" s="328"/>
      <c r="AG60" s="328"/>
      <c r="AH60" s="328"/>
      <c r="AI60" s="328"/>
      <c r="AJ60" s="328"/>
      <c r="AK60" s="328"/>
      <c r="AL60" s="328"/>
      <c r="AM60" s="328"/>
      <c r="AN60" s="328"/>
      <c r="AO60" s="328"/>
      <c r="AP60" s="328"/>
      <c r="AQ60" s="328"/>
      <c r="AR60" s="328"/>
      <c r="AS60" s="328"/>
      <c r="AT60" s="328"/>
      <c r="AU60" s="328"/>
      <c r="AV60" s="328"/>
      <c r="AW60" s="328"/>
      <c r="AX60" s="328"/>
      <c r="AY60" s="328"/>
      <c r="AZ60" s="328"/>
      <c r="BA60" s="328"/>
      <c r="BB60" s="328"/>
      <c r="BC60" s="328"/>
      <c r="BD60" s="328"/>
      <c r="BE60" s="328"/>
      <c r="BF60" s="328"/>
      <c r="BG60" s="328"/>
      <c r="BH60" s="328"/>
      <c r="BI60" s="328"/>
      <c r="BJ60" s="328"/>
      <c r="BK60" s="328"/>
      <c r="BL60" s="328"/>
      <c r="BM60" s="328"/>
      <c r="BN60" s="328"/>
      <c r="BO60" s="328"/>
      <c r="BP60" s="328"/>
      <c r="BQ60" s="328"/>
      <c r="BR60" s="328"/>
      <c r="BS60" s="328"/>
      <c r="BT60" s="328"/>
      <c r="BU60" s="328"/>
      <c r="BV60" s="328"/>
      <c r="BW60" s="328"/>
      <c r="BX60" s="328"/>
      <c r="BY60" s="328"/>
      <c r="BZ60" s="328"/>
      <c r="CA60" s="328"/>
      <c r="CB60" s="328"/>
      <c r="CC60" s="328"/>
      <c r="CD60" s="328"/>
      <c r="CE60" s="328"/>
      <c r="CF60" s="328"/>
      <c r="CG60" s="328"/>
      <c r="CH60" s="328"/>
      <c r="CI60" s="328"/>
      <c r="CJ60" s="328"/>
      <c r="CK60" s="328"/>
      <c r="CL60" s="328"/>
      <c r="CM60" s="328"/>
      <c r="CN60" s="328"/>
      <c r="CO60" s="328"/>
      <c r="CP60" s="328"/>
      <c r="CQ60" s="328"/>
      <c r="CR60" s="328"/>
      <c r="CS60" s="328"/>
      <c r="CT60" s="328"/>
      <c r="CU60" s="328"/>
      <c r="CV60" s="328"/>
      <c r="CW60" s="328"/>
      <c r="CX60" s="328"/>
      <c r="CY60" s="328"/>
      <c r="CZ60" s="328"/>
      <c r="DA60" s="328"/>
      <c r="DB60" s="328"/>
      <c r="DC60" s="328"/>
      <c r="DD60" s="328"/>
      <c r="DE60" s="328"/>
    </row>
    <row r="61" spans="1:109" s="404" customFormat="1" x14ac:dyDescent="0.3">
      <c r="A61" s="414" t="s">
        <v>293</v>
      </c>
      <c r="B61" s="406"/>
      <c r="C61" s="407"/>
      <c r="D61" s="408">
        <f t="shared" si="1"/>
        <v>2413.7800000000002</v>
      </c>
      <c r="E61" s="408">
        <f t="shared" si="1"/>
        <v>313.74</v>
      </c>
      <c r="F61" s="408">
        <f t="shared" si="1"/>
        <v>19286.21</v>
      </c>
      <c r="G61" s="409"/>
      <c r="H61" s="410">
        <v>0</v>
      </c>
      <c r="I61" s="410">
        <v>0</v>
      </c>
      <c r="J61" s="410">
        <v>0</v>
      </c>
      <c r="K61" s="411"/>
      <c r="L61" s="410">
        <v>2413.7800000000002</v>
      </c>
      <c r="M61" s="410">
        <v>313.74</v>
      </c>
      <c r="N61" s="410">
        <v>19286.21</v>
      </c>
      <c r="O61" s="328"/>
      <c r="P61" s="328"/>
      <c r="Q61" s="328"/>
      <c r="R61" s="328"/>
      <c r="S61" s="1003"/>
      <c r="T61" s="291"/>
      <c r="U61" s="328"/>
      <c r="V61" s="328"/>
      <c r="W61" s="328"/>
      <c r="X61" s="328"/>
      <c r="Y61" s="328"/>
      <c r="Z61" s="328"/>
      <c r="AA61" s="328"/>
      <c r="AB61" s="328"/>
      <c r="AC61" s="328"/>
      <c r="AD61" s="328"/>
      <c r="AE61" s="328"/>
      <c r="AF61" s="328"/>
      <c r="AG61" s="328"/>
      <c r="AH61" s="328"/>
      <c r="AI61" s="328"/>
      <c r="AJ61" s="328"/>
      <c r="AK61" s="328"/>
      <c r="AL61" s="328"/>
      <c r="AM61" s="328"/>
      <c r="AN61" s="328"/>
      <c r="AO61" s="328"/>
      <c r="AP61" s="328"/>
      <c r="AQ61" s="328"/>
      <c r="AR61" s="328"/>
      <c r="AS61" s="328"/>
      <c r="AT61" s="328"/>
      <c r="AU61" s="328"/>
      <c r="AV61" s="328"/>
      <c r="AW61" s="328"/>
      <c r="AX61" s="328"/>
      <c r="AY61" s="328"/>
      <c r="AZ61" s="328"/>
      <c r="BA61" s="328"/>
      <c r="BB61" s="328"/>
      <c r="BC61" s="328"/>
      <c r="BD61" s="328"/>
      <c r="BE61" s="328"/>
      <c r="BF61" s="328"/>
      <c r="BG61" s="328"/>
      <c r="BH61" s="328"/>
      <c r="BI61" s="328"/>
      <c r="BJ61" s="328"/>
      <c r="BK61" s="328"/>
      <c r="BL61" s="328"/>
      <c r="BM61" s="328"/>
      <c r="BN61" s="328"/>
      <c r="BO61" s="328"/>
      <c r="BP61" s="328"/>
      <c r="BQ61" s="328"/>
      <c r="BR61" s="328"/>
      <c r="BS61" s="328"/>
      <c r="BT61" s="328"/>
      <c r="BU61" s="328"/>
      <c r="BV61" s="328"/>
      <c r="BW61" s="328"/>
      <c r="BX61" s="328"/>
      <c r="BY61" s="328"/>
      <c r="BZ61" s="328"/>
      <c r="CA61" s="328"/>
      <c r="CB61" s="328"/>
      <c r="CC61" s="328"/>
      <c r="CD61" s="328"/>
      <c r="CE61" s="328"/>
      <c r="CF61" s="328"/>
      <c r="CG61" s="328"/>
      <c r="CH61" s="328"/>
      <c r="CI61" s="328"/>
      <c r="CJ61" s="328"/>
      <c r="CK61" s="328"/>
      <c r="CL61" s="328"/>
      <c r="CM61" s="328"/>
      <c r="CN61" s="328"/>
      <c r="CO61" s="328"/>
      <c r="CP61" s="328"/>
      <c r="CQ61" s="328"/>
      <c r="CR61" s="328"/>
      <c r="CS61" s="328"/>
      <c r="CT61" s="328"/>
      <c r="CU61" s="328"/>
      <c r="CV61" s="328"/>
      <c r="CW61" s="328"/>
      <c r="CX61" s="328"/>
      <c r="CY61" s="328"/>
      <c r="CZ61" s="328"/>
      <c r="DA61" s="328"/>
      <c r="DB61" s="328"/>
      <c r="DC61" s="328"/>
      <c r="DD61" s="328"/>
      <c r="DE61" s="328"/>
    </row>
    <row r="62" spans="1:109" s="404" customFormat="1" x14ac:dyDescent="0.3">
      <c r="A62" s="405" t="s">
        <v>72</v>
      </c>
      <c r="B62" s="406"/>
      <c r="C62" s="407"/>
      <c r="D62" s="408">
        <f t="shared" si="1"/>
        <v>6.62</v>
      </c>
      <c r="E62" s="408">
        <f t="shared" si="1"/>
        <v>26.084936694</v>
      </c>
      <c r="F62" s="408">
        <f t="shared" si="1"/>
        <v>0</v>
      </c>
      <c r="G62" s="409"/>
      <c r="H62" s="410">
        <v>0</v>
      </c>
      <c r="I62" s="410">
        <v>0.46493669399999998</v>
      </c>
      <c r="J62" s="410">
        <v>0</v>
      </c>
      <c r="K62" s="411"/>
      <c r="L62" s="410">
        <v>6.62</v>
      </c>
      <c r="M62" s="410">
        <v>25.62</v>
      </c>
      <c r="N62" s="410">
        <v>0</v>
      </c>
      <c r="O62" s="328"/>
      <c r="P62" s="328"/>
      <c r="Q62" s="328"/>
      <c r="R62" s="328"/>
      <c r="S62" s="1001"/>
      <c r="T62" s="291"/>
      <c r="U62" s="328"/>
      <c r="V62" s="328"/>
      <c r="W62" s="328"/>
      <c r="X62" s="328"/>
      <c r="Y62" s="328"/>
      <c r="Z62" s="328"/>
      <c r="AA62" s="328"/>
      <c r="AB62" s="328"/>
      <c r="AC62" s="328"/>
      <c r="AD62" s="328"/>
      <c r="AE62" s="328"/>
      <c r="AF62" s="328"/>
      <c r="AG62" s="328"/>
      <c r="AH62" s="328"/>
      <c r="AI62" s="328"/>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c r="CS62" s="328"/>
      <c r="CT62" s="328"/>
      <c r="CU62" s="328"/>
      <c r="CV62" s="328"/>
      <c r="CW62" s="328"/>
      <c r="CX62" s="328"/>
      <c r="CY62" s="328"/>
      <c r="CZ62" s="328"/>
      <c r="DA62" s="328"/>
      <c r="DB62" s="328"/>
      <c r="DC62" s="328"/>
      <c r="DD62" s="328"/>
      <c r="DE62" s="328"/>
    </row>
    <row r="63" spans="1:109" s="404" customFormat="1" x14ac:dyDescent="0.3">
      <c r="A63" s="405" t="s">
        <v>41</v>
      </c>
      <c r="B63" s="406"/>
      <c r="C63" s="407"/>
      <c r="D63" s="408">
        <f t="shared" si="1"/>
        <v>0</v>
      </c>
      <c r="E63" s="408">
        <f t="shared" si="1"/>
        <v>0</v>
      </c>
      <c r="F63" s="408">
        <f t="shared" si="1"/>
        <v>70.072409940599997</v>
      </c>
      <c r="G63" s="409"/>
      <c r="H63" s="410">
        <v>0</v>
      </c>
      <c r="I63" s="410">
        <v>0</v>
      </c>
      <c r="J63" s="410">
        <v>48.2324099406</v>
      </c>
      <c r="K63" s="411"/>
      <c r="L63" s="410">
        <v>0</v>
      </c>
      <c r="M63" s="410">
        <v>0</v>
      </c>
      <c r="N63" s="410">
        <v>21.84</v>
      </c>
      <c r="O63" s="328"/>
      <c r="P63" s="328"/>
      <c r="Q63" s="328"/>
      <c r="R63" s="328"/>
      <c r="S63" s="1001"/>
      <c r="T63" s="291"/>
      <c r="U63" s="328"/>
      <c r="V63" s="328"/>
      <c r="W63" s="328"/>
      <c r="X63" s="328"/>
      <c r="Y63" s="328"/>
      <c r="Z63" s="328"/>
      <c r="AA63" s="328"/>
      <c r="AB63" s="328"/>
      <c r="AC63" s="328"/>
      <c r="AD63" s="328"/>
      <c r="AE63" s="328"/>
      <c r="AF63" s="328"/>
      <c r="AG63" s="328"/>
      <c r="AH63" s="328"/>
      <c r="AI63" s="328"/>
      <c r="AJ63" s="328"/>
      <c r="AK63" s="328"/>
      <c r="AL63" s="328"/>
      <c r="AM63" s="328"/>
      <c r="AN63" s="328"/>
      <c r="AO63" s="328"/>
      <c r="AP63" s="328"/>
      <c r="AQ63" s="328"/>
      <c r="AR63" s="328"/>
      <c r="AS63" s="328"/>
      <c r="AT63" s="328"/>
      <c r="AU63" s="328"/>
      <c r="AV63" s="328"/>
      <c r="AW63" s="328"/>
      <c r="AX63" s="328"/>
      <c r="AY63" s="328"/>
      <c r="AZ63" s="328"/>
      <c r="BA63" s="328"/>
      <c r="BB63" s="328"/>
      <c r="BC63" s="328"/>
      <c r="BD63" s="328"/>
      <c r="BE63" s="328"/>
      <c r="BF63" s="328"/>
      <c r="BG63" s="328"/>
      <c r="BH63" s="328"/>
      <c r="BI63" s="328"/>
      <c r="BJ63" s="328"/>
      <c r="BK63" s="328"/>
      <c r="BL63" s="328"/>
      <c r="BM63" s="328"/>
      <c r="BN63" s="328"/>
      <c r="BO63" s="328"/>
      <c r="BP63" s="328"/>
      <c r="BQ63" s="328"/>
      <c r="BR63" s="328"/>
      <c r="BS63" s="328"/>
      <c r="BT63" s="328"/>
      <c r="BU63" s="328"/>
      <c r="BV63" s="328"/>
      <c r="BW63" s="328"/>
      <c r="BX63" s="328"/>
      <c r="BY63" s="328"/>
      <c r="BZ63" s="328"/>
      <c r="CA63" s="328"/>
      <c r="CB63" s="328"/>
      <c r="CC63" s="328"/>
      <c r="CD63" s="328"/>
      <c r="CE63" s="328"/>
      <c r="CF63" s="328"/>
      <c r="CG63" s="328"/>
      <c r="CH63" s="328"/>
      <c r="CI63" s="328"/>
      <c r="CJ63" s="328"/>
      <c r="CK63" s="328"/>
      <c r="CL63" s="328"/>
      <c r="CM63" s="328"/>
      <c r="CN63" s="328"/>
      <c r="CO63" s="328"/>
      <c r="CP63" s="328"/>
      <c r="CQ63" s="328"/>
      <c r="CR63" s="328"/>
      <c r="CS63" s="328"/>
      <c r="CT63" s="328"/>
      <c r="CU63" s="328"/>
      <c r="CV63" s="328"/>
      <c r="CW63" s="328"/>
      <c r="CX63" s="328"/>
      <c r="CY63" s="328"/>
      <c r="CZ63" s="328"/>
      <c r="DA63" s="328"/>
      <c r="DB63" s="328"/>
      <c r="DC63" s="328"/>
      <c r="DD63" s="328"/>
      <c r="DE63" s="328"/>
    </row>
    <row r="64" spans="1:109" s="404" customFormat="1" x14ac:dyDescent="0.3">
      <c r="A64" s="405" t="s">
        <v>55</v>
      </c>
      <c r="B64" s="406"/>
      <c r="C64" s="407"/>
      <c r="D64" s="408">
        <f t="shared" si="1"/>
        <v>1760.8</v>
      </c>
      <c r="E64" s="408">
        <f t="shared" si="1"/>
        <v>431.83029110119998</v>
      </c>
      <c r="F64" s="408">
        <f t="shared" si="1"/>
        <v>42.859994581000002</v>
      </c>
      <c r="G64" s="409"/>
      <c r="H64" s="410">
        <v>0</v>
      </c>
      <c r="I64" s="410">
        <v>0.25029110120000003</v>
      </c>
      <c r="J64" s="410">
        <v>15.689994581000001</v>
      </c>
      <c r="K64" s="411"/>
      <c r="L64" s="410">
        <v>1760.8</v>
      </c>
      <c r="M64" s="410">
        <v>431.58</v>
      </c>
      <c r="N64" s="410">
        <v>27.17</v>
      </c>
      <c r="O64" s="328"/>
      <c r="P64" s="328"/>
      <c r="Q64" s="328"/>
      <c r="R64" s="328"/>
      <c r="S64" s="1002"/>
      <c r="T64" s="291"/>
      <c r="U64" s="328"/>
      <c r="V64" s="328"/>
      <c r="W64" s="328"/>
      <c r="X64" s="328"/>
      <c r="Y64" s="328"/>
      <c r="Z64" s="328"/>
      <c r="AA64" s="328"/>
      <c r="AB64" s="328"/>
      <c r="AC64" s="328"/>
      <c r="AD64" s="328"/>
      <c r="AE64" s="328"/>
      <c r="AF64" s="328"/>
      <c r="AG64" s="328"/>
      <c r="AH64" s="328"/>
      <c r="AI64" s="328"/>
      <c r="AJ64" s="328"/>
      <c r="AK64" s="328"/>
      <c r="AL64" s="328"/>
      <c r="AM64" s="328"/>
      <c r="AN64" s="328"/>
      <c r="AO64" s="328"/>
      <c r="AP64" s="328"/>
      <c r="AQ64" s="328"/>
      <c r="AR64" s="328"/>
      <c r="AS64" s="328"/>
      <c r="AT64" s="328"/>
      <c r="AU64" s="328"/>
      <c r="AV64" s="328"/>
      <c r="AW64" s="328"/>
      <c r="AX64" s="328"/>
      <c r="AY64" s="328"/>
      <c r="AZ64" s="328"/>
      <c r="BA64" s="328"/>
      <c r="BB64" s="328"/>
      <c r="BC64" s="328"/>
      <c r="BD64" s="328"/>
      <c r="BE64" s="328"/>
      <c r="BF64" s="328"/>
      <c r="BG64" s="328"/>
      <c r="BH64" s="328"/>
      <c r="BI64" s="328"/>
      <c r="BJ64" s="328"/>
      <c r="BK64" s="328"/>
      <c r="BL64" s="328"/>
      <c r="BM64" s="328"/>
      <c r="BN64" s="328"/>
      <c r="BO64" s="328"/>
      <c r="BP64" s="328"/>
      <c r="BQ64" s="328"/>
      <c r="BR64" s="328"/>
      <c r="BS64" s="328"/>
      <c r="BT64" s="328"/>
      <c r="BU64" s="328"/>
      <c r="BV64" s="328"/>
      <c r="BW64" s="328"/>
      <c r="BX64" s="328"/>
      <c r="BY64" s="328"/>
      <c r="BZ64" s="328"/>
      <c r="CA64" s="328"/>
      <c r="CB64" s="328"/>
      <c r="CC64" s="328"/>
      <c r="CD64" s="328"/>
      <c r="CE64" s="328"/>
      <c r="CF64" s="328"/>
      <c r="CG64" s="328"/>
      <c r="CH64" s="328"/>
      <c r="CI64" s="328"/>
      <c r="CJ64" s="328"/>
      <c r="CK64" s="328"/>
      <c r="CL64" s="328"/>
      <c r="CM64" s="328"/>
      <c r="CN64" s="328"/>
      <c r="CO64" s="328"/>
      <c r="CP64" s="328"/>
      <c r="CQ64" s="328"/>
      <c r="CR64" s="328"/>
      <c r="CS64" s="328"/>
      <c r="CT64" s="328"/>
      <c r="CU64" s="328"/>
      <c r="CV64" s="328"/>
      <c r="CW64" s="328"/>
      <c r="CX64" s="328"/>
      <c r="CY64" s="328"/>
      <c r="CZ64" s="328"/>
      <c r="DA64" s="328"/>
      <c r="DB64" s="328"/>
      <c r="DC64" s="328"/>
      <c r="DD64" s="328"/>
      <c r="DE64" s="328"/>
    </row>
    <row r="65" spans="1:109" s="404" customFormat="1" x14ac:dyDescent="0.3">
      <c r="A65" s="405" t="s">
        <v>59</v>
      </c>
      <c r="B65" s="406"/>
      <c r="C65" s="407"/>
      <c r="D65" s="408">
        <f t="shared" si="1"/>
        <v>7.11</v>
      </c>
      <c r="E65" s="408">
        <f t="shared" si="1"/>
        <v>11.14</v>
      </c>
      <c r="F65" s="408">
        <f t="shared" si="1"/>
        <v>28.71</v>
      </c>
      <c r="G65" s="409"/>
      <c r="H65" s="410">
        <v>0</v>
      </c>
      <c r="I65" s="410">
        <v>0</v>
      </c>
      <c r="J65" s="410">
        <v>0</v>
      </c>
      <c r="K65" s="411"/>
      <c r="L65" s="410">
        <v>7.11</v>
      </c>
      <c r="M65" s="410">
        <v>11.14</v>
      </c>
      <c r="N65" s="410">
        <v>28.71</v>
      </c>
      <c r="O65" s="328"/>
      <c r="P65" s="328"/>
      <c r="Q65" s="328"/>
      <c r="R65" s="328"/>
      <c r="S65" s="1001"/>
      <c r="T65" s="291"/>
      <c r="U65" s="328"/>
      <c r="V65" s="328"/>
      <c r="W65" s="328"/>
      <c r="X65" s="328"/>
      <c r="Y65" s="328"/>
      <c r="Z65" s="328"/>
      <c r="AA65" s="328"/>
      <c r="AB65" s="328"/>
      <c r="AC65" s="328"/>
      <c r="AD65" s="328"/>
      <c r="AE65" s="328"/>
      <c r="AF65" s="328"/>
      <c r="AG65" s="328"/>
      <c r="AH65" s="328"/>
      <c r="AI65" s="328"/>
      <c r="AJ65" s="328"/>
      <c r="AK65" s="328"/>
      <c r="AL65" s="328"/>
      <c r="AM65" s="328"/>
      <c r="AN65" s="328"/>
      <c r="AO65" s="328"/>
      <c r="AP65" s="328"/>
      <c r="AQ65" s="328"/>
      <c r="AR65" s="328"/>
      <c r="AS65" s="328"/>
      <c r="AT65" s="328"/>
      <c r="AU65" s="328"/>
      <c r="AV65" s="328"/>
      <c r="AW65" s="328"/>
      <c r="AX65" s="328"/>
      <c r="AY65" s="328"/>
      <c r="AZ65" s="328"/>
      <c r="BA65" s="328"/>
      <c r="BB65" s="328"/>
      <c r="BC65" s="328"/>
      <c r="BD65" s="328"/>
      <c r="BE65" s="328"/>
      <c r="BF65" s="328"/>
      <c r="BG65" s="328"/>
      <c r="BH65" s="328"/>
      <c r="BI65" s="328"/>
      <c r="BJ65" s="328"/>
      <c r="BK65" s="328"/>
      <c r="BL65" s="328"/>
      <c r="BM65" s="328"/>
      <c r="BN65" s="328"/>
      <c r="BO65" s="328"/>
      <c r="BP65" s="328"/>
      <c r="BQ65" s="328"/>
      <c r="BR65" s="328"/>
      <c r="BS65" s="328"/>
      <c r="BT65" s="328"/>
      <c r="BU65" s="328"/>
      <c r="BV65" s="328"/>
      <c r="BW65" s="328"/>
      <c r="BX65" s="328"/>
      <c r="BY65" s="328"/>
      <c r="BZ65" s="328"/>
      <c r="CA65" s="328"/>
      <c r="CB65" s="328"/>
      <c r="CC65" s="328"/>
      <c r="CD65" s="328"/>
      <c r="CE65" s="328"/>
      <c r="CF65" s="328"/>
      <c r="CG65" s="328"/>
      <c r="CH65" s="328"/>
      <c r="CI65" s="328"/>
      <c r="CJ65" s="328"/>
      <c r="CK65" s="328"/>
      <c r="CL65" s="328"/>
      <c r="CM65" s="328"/>
      <c r="CN65" s="328"/>
      <c r="CO65" s="328"/>
      <c r="CP65" s="328"/>
      <c r="CQ65" s="328"/>
      <c r="CR65" s="328"/>
      <c r="CS65" s="328"/>
      <c r="CT65" s="328"/>
      <c r="CU65" s="328"/>
      <c r="CV65" s="328"/>
      <c r="CW65" s="328"/>
      <c r="CX65" s="328"/>
      <c r="CY65" s="328"/>
      <c r="CZ65" s="328"/>
      <c r="DA65" s="328"/>
      <c r="DB65" s="328"/>
      <c r="DC65" s="328"/>
      <c r="DD65" s="328"/>
      <c r="DE65" s="328"/>
    </row>
    <row r="66" spans="1:109" s="404" customFormat="1" x14ac:dyDescent="0.3">
      <c r="A66" s="405" t="s">
        <v>40</v>
      </c>
      <c r="B66" s="406"/>
      <c r="C66" s="407"/>
      <c r="D66" s="408">
        <f t="shared" si="1"/>
        <v>0</v>
      </c>
      <c r="E66" s="408">
        <f t="shared" si="1"/>
        <v>0</v>
      </c>
      <c r="F66" s="408">
        <f t="shared" si="1"/>
        <v>57.023323636499995</v>
      </c>
      <c r="G66" s="409"/>
      <c r="H66" s="410">
        <v>0</v>
      </c>
      <c r="I66" s="410">
        <v>0</v>
      </c>
      <c r="J66" s="410">
        <v>48.743323636499994</v>
      </c>
      <c r="K66" s="411"/>
      <c r="L66" s="410">
        <v>0</v>
      </c>
      <c r="M66" s="410">
        <v>0</v>
      </c>
      <c r="N66" s="410">
        <v>8.2799999999999994</v>
      </c>
      <c r="O66" s="328"/>
      <c r="P66" s="328"/>
      <c r="Q66" s="328"/>
      <c r="R66" s="328"/>
      <c r="S66" s="1002"/>
      <c r="T66" s="291"/>
      <c r="U66" s="328"/>
      <c r="V66" s="328"/>
      <c r="W66" s="328"/>
      <c r="X66" s="328"/>
      <c r="Y66" s="328"/>
      <c r="Z66" s="328"/>
      <c r="AA66" s="328"/>
      <c r="AB66" s="328"/>
      <c r="AC66" s="328"/>
      <c r="AD66" s="328"/>
      <c r="AE66" s="328"/>
      <c r="AF66" s="328"/>
      <c r="AG66" s="328"/>
      <c r="AH66" s="328"/>
      <c r="AI66" s="328"/>
      <c r="AJ66" s="328"/>
      <c r="AK66" s="328"/>
      <c r="AL66" s="328"/>
      <c r="AM66" s="328"/>
      <c r="AN66" s="328"/>
      <c r="AO66" s="328"/>
      <c r="AP66" s="328"/>
      <c r="AQ66" s="328"/>
      <c r="AR66" s="328"/>
      <c r="AS66" s="328"/>
      <c r="AT66" s="328"/>
      <c r="AU66" s="328"/>
      <c r="AV66" s="328"/>
      <c r="AW66" s="328"/>
      <c r="AX66" s="328"/>
      <c r="AY66" s="328"/>
      <c r="AZ66" s="328"/>
      <c r="BA66" s="328"/>
      <c r="BB66" s="328"/>
      <c r="BC66" s="328"/>
      <c r="BD66" s="328"/>
      <c r="BE66" s="328"/>
      <c r="BF66" s="328"/>
      <c r="BG66" s="328"/>
      <c r="BH66" s="328"/>
      <c r="BI66" s="328"/>
      <c r="BJ66" s="328"/>
      <c r="BK66" s="328"/>
      <c r="BL66" s="328"/>
      <c r="BM66" s="328"/>
      <c r="BN66" s="328"/>
      <c r="BO66" s="328"/>
      <c r="BP66" s="328"/>
      <c r="BQ66" s="328"/>
      <c r="BR66" s="328"/>
      <c r="BS66" s="328"/>
      <c r="BT66" s="328"/>
      <c r="BU66" s="328"/>
      <c r="BV66" s="328"/>
      <c r="BW66" s="328"/>
      <c r="BX66" s="328"/>
      <c r="BY66" s="328"/>
      <c r="BZ66" s="328"/>
      <c r="CA66" s="328"/>
      <c r="CB66" s="328"/>
      <c r="CC66" s="328"/>
      <c r="CD66" s="328"/>
      <c r="CE66" s="328"/>
      <c r="CF66" s="328"/>
      <c r="CG66" s="328"/>
      <c r="CH66" s="328"/>
      <c r="CI66" s="328"/>
      <c r="CJ66" s="328"/>
      <c r="CK66" s="328"/>
      <c r="CL66" s="328"/>
      <c r="CM66" s="328"/>
      <c r="CN66" s="328"/>
      <c r="CO66" s="328"/>
      <c r="CP66" s="328"/>
      <c r="CQ66" s="328"/>
      <c r="CR66" s="328"/>
      <c r="CS66" s="328"/>
      <c r="CT66" s="328"/>
      <c r="CU66" s="328"/>
      <c r="CV66" s="328"/>
      <c r="CW66" s="328"/>
      <c r="CX66" s="328"/>
      <c r="CY66" s="328"/>
      <c r="CZ66" s="328"/>
      <c r="DA66" s="328"/>
      <c r="DB66" s="328"/>
      <c r="DC66" s="328"/>
      <c r="DD66" s="328"/>
      <c r="DE66" s="328"/>
    </row>
    <row r="67" spans="1:109" s="404" customFormat="1" x14ac:dyDescent="0.3">
      <c r="A67" s="414" t="s">
        <v>57</v>
      </c>
      <c r="B67" s="406"/>
      <c r="C67" s="407"/>
      <c r="D67" s="408">
        <f t="shared" si="1"/>
        <v>5.09</v>
      </c>
      <c r="E67" s="408">
        <f t="shared" si="1"/>
        <v>0.68</v>
      </c>
      <c r="F67" s="408">
        <f t="shared" si="1"/>
        <v>37.083428926700002</v>
      </c>
      <c r="G67" s="409"/>
      <c r="H67" s="410">
        <v>0</v>
      </c>
      <c r="I67" s="410">
        <v>0</v>
      </c>
      <c r="J67" s="410">
        <v>5.3634289267000002</v>
      </c>
      <c r="K67" s="411"/>
      <c r="L67" s="410">
        <v>5.09</v>
      </c>
      <c r="M67" s="410">
        <v>0.68</v>
      </c>
      <c r="N67" s="410">
        <v>31.72</v>
      </c>
      <c r="O67" s="328"/>
      <c r="P67" s="328"/>
      <c r="Q67" s="328"/>
      <c r="R67" s="328"/>
      <c r="S67" s="1001"/>
      <c r="T67" s="291"/>
      <c r="U67" s="328"/>
      <c r="V67" s="328"/>
      <c r="W67" s="328"/>
      <c r="X67" s="328"/>
      <c r="Y67" s="328"/>
      <c r="Z67" s="328"/>
      <c r="AA67" s="328"/>
      <c r="AB67" s="328"/>
      <c r="AC67" s="328"/>
      <c r="AD67" s="328"/>
      <c r="AE67" s="328"/>
      <c r="AF67" s="328"/>
      <c r="AG67" s="328"/>
      <c r="AH67" s="328"/>
      <c r="AI67" s="328"/>
      <c r="AJ67" s="328"/>
      <c r="AK67" s="328"/>
      <c r="AL67" s="328"/>
      <c r="AM67" s="328"/>
      <c r="AN67" s="328"/>
      <c r="AO67" s="328"/>
      <c r="AP67" s="328"/>
      <c r="AQ67" s="328"/>
      <c r="AR67" s="328"/>
      <c r="AS67" s="328"/>
      <c r="AT67" s="328"/>
      <c r="AU67" s="328"/>
      <c r="AV67" s="328"/>
      <c r="AW67" s="328"/>
      <c r="AX67" s="328"/>
      <c r="AY67" s="328"/>
      <c r="AZ67" s="328"/>
      <c r="BA67" s="328"/>
      <c r="BB67" s="328"/>
      <c r="BC67" s="328"/>
      <c r="BD67" s="328"/>
      <c r="BE67" s="328"/>
      <c r="BF67" s="328"/>
      <c r="BG67" s="328"/>
      <c r="BH67" s="328"/>
      <c r="BI67" s="328"/>
      <c r="BJ67" s="328"/>
      <c r="BK67" s="328"/>
      <c r="BL67" s="328"/>
      <c r="BM67" s="328"/>
      <c r="BN67" s="328"/>
      <c r="BO67" s="328"/>
      <c r="BP67" s="328"/>
      <c r="BQ67" s="328"/>
      <c r="BR67" s="328"/>
      <c r="BS67" s="328"/>
      <c r="BT67" s="328"/>
      <c r="BU67" s="328"/>
      <c r="BV67" s="328"/>
      <c r="BW67" s="328"/>
      <c r="BX67" s="328"/>
      <c r="BY67" s="328"/>
      <c r="BZ67" s="328"/>
      <c r="CA67" s="328"/>
      <c r="CB67" s="328"/>
      <c r="CC67" s="328"/>
      <c r="CD67" s="328"/>
      <c r="CE67" s="328"/>
      <c r="CF67" s="328"/>
      <c r="CG67" s="328"/>
      <c r="CH67" s="328"/>
      <c r="CI67" s="328"/>
      <c r="CJ67" s="328"/>
      <c r="CK67" s="328"/>
      <c r="CL67" s="328"/>
      <c r="CM67" s="328"/>
      <c r="CN67" s="328"/>
      <c r="CO67" s="328"/>
      <c r="CP67" s="328"/>
      <c r="CQ67" s="328"/>
      <c r="CR67" s="328"/>
      <c r="CS67" s="328"/>
      <c r="CT67" s="328"/>
      <c r="CU67" s="328"/>
      <c r="CV67" s="328"/>
      <c r="CW67" s="328"/>
      <c r="CX67" s="328"/>
      <c r="CY67" s="328"/>
      <c r="CZ67" s="328"/>
      <c r="DA67" s="328"/>
      <c r="DB67" s="328"/>
      <c r="DC67" s="328"/>
      <c r="DD67" s="328"/>
      <c r="DE67" s="328"/>
    </row>
    <row r="68" spans="1:109" s="404" customFormat="1" x14ac:dyDescent="0.3">
      <c r="A68" s="405" t="s">
        <v>31</v>
      </c>
      <c r="B68" s="406"/>
      <c r="C68" s="407"/>
      <c r="D68" s="408">
        <f t="shared" si="1"/>
        <v>0</v>
      </c>
      <c r="E68" s="408">
        <f t="shared" si="1"/>
        <v>0.17474166670000002</v>
      </c>
      <c r="F68" s="408">
        <f t="shared" si="1"/>
        <v>167.398802547</v>
      </c>
      <c r="G68" s="409"/>
      <c r="H68" s="410">
        <v>0</v>
      </c>
      <c r="I68" s="410">
        <v>0.17474166670000002</v>
      </c>
      <c r="J68" s="410">
        <v>95.578802546999995</v>
      </c>
      <c r="K68" s="411"/>
      <c r="L68" s="410">
        <v>0</v>
      </c>
      <c r="M68" s="410">
        <v>0</v>
      </c>
      <c r="N68" s="410">
        <v>71.819999999999993</v>
      </c>
      <c r="O68" s="328"/>
      <c r="P68" s="328"/>
      <c r="Q68" s="328"/>
      <c r="R68" s="328"/>
      <c r="S68" s="1001"/>
      <c r="T68" s="291"/>
      <c r="U68" s="328"/>
      <c r="V68" s="328"/>
      <c r="W68" s="328"/>
      <c r="X68" s="328"/>
      <c r="Y68" s="328"/>
      <c r="Z68" s="328"/>
      <c r="AA68" s="328"/>
      <c r="AB68" s="328"/>
      <c r="AC68" s="328"/>
      <c r="AD68" s="328"/>
      <c r="AE68" s="328"/>
      <c r="AF68" s="328"/>
      <c r="AG68" s="328"/>
      <c r="AH68" s="328"/>
      <c r="AI68" s="328"/>
      <c r="AJ68" s="328"/>
      <c r="AK68" s="328"/>
      <c r="AL68" s="328"/>
      <c r="AM68" s="328"/>
      <c r="AN68" s="328"/>
      <c r="AO68" s="328"/>
      <c r="AP68" s="328"/>
      <c r="AQ68" s="328"/>
      <c r="AR68" s="328"/>
      <c r="AS68" s="328"/>
      <c r="AT68" s="328"/>
      <c r="AU68" s="328"/>
      <c r="AV68" s="328"/>
      <c r="AW68" s="328"/>
      <c r="AX68" s="328"/>
      <c r="AY68" s="328"/>
      <c r="AZ68" s="328"/>
      <c r="BA68" s="328"/>
      <c r="BB68" s="328"/>
      <c r="BC68" s="328"/>
      <c r="BD68" s="328"/>
      <c r="BE68" s="328"/>
      <c r="BF68" s="328"/>
      <c r="BG68" s="328"/>
      <c r="BH68" s="328"/>
      <c r="BI68" s="328"/>
      <c r="BJ68" s="328"/>
      <c r="BK68" s="328"/>
      <c r="BL68" s="328"/>
      <c r="BM68" s="328"/>
      <c r="BN68" s="328"/>
      <c r="BO68" s="328"/>
      <c r="BP68" s="328"/>
      <c r="BQ68" s="328"/>
      <c r="BR68" s="328"/>
      <c r="BS68" s="328"/>
      <c r="BT68" s="328"/>
      <c r="BU68" s="328"/>
      <c r="BV68" s="328"/>
      <c r="BW68" s="328"/>
      <c r="BX68" s="328"/>
      <c r="BY68" s="328"/>
      <c r="BZ68" s="328"/>
      <c r="CA68" s="328"/>
      <c r="CB68" s="328"/>
      <c r="CC68" s="328"/>
      <c r="CD68" s="328"/>
      <c r="CE68" s="328"/>
      <c r="CF68" s="328"/>
      <c r="CG68" s="328"/>
      <c r="CH68" s="328"/>
      <c r="CI68" s="328"/>
      <c r="CJ68" s="328"/>
      <c r="CK68" s="328"/>
      <c r="CL68" s="328"/>
      <c r="CM68" s="328"/>
      <c r="CN68" s="328"/>
      <c r="CO68" s="328"/>
      <c r="CP68" s="328"/>
      <c r="CQ68" s="328"/>
      <c r="CR68" s="328"/>
      <c r="CS68" s="328"/>
      <c r="CT68" s="328"/>
      <c r="CU68" s="328"/>
      <c r="CV68" s="328"/>
      <c r="CW68" s="328"/>
      <c r="CX68" s="328"/>
      <c r="CY68" s="328"/>
      <c r="CZ68" s="328"/>
      <c r="DA68" s="328"/>
      <c r="DB68" s="328"/>
      <c r="DC68" s="328"/>
      <c r="DD68" s="328"/>
      <c r="DE68" s="328"/>
    </row>
    <row r="69" spans="1:109" s="404" customFormat="1" x14ac:dyDescent="0.3">
      <c r="A69" s="405" t="s">
        <v>73</v>
      </c>
      <c r="B69" s="406"/>
      <c r="C69" s="407"/>
      <c r="D69" s="408">
        <f t="shared" si="1"/>
        <v>0</v>
      </c>
      <c r="E69" s="408">
        <f t="shared" si="1"/>
        <v>0.16</v>
      </c>
      <c r="F69" s="408">
        <f t="shared" si="1"/>
        <v>0.13</v>
      </c>
      <c r="G69" s="409"/>
      <c r="H69" s="410">
        <v>0</v>
      </c>
      <c r="I69" s="410">
        <v>0</v>
      </c>
      <c r="J69" s="410">
        <v>0</v>
      </c>
      <c r="K69" s="411"/>
      <c r="L69" s="410">
        <v>0</v>
      </c>
      <c r="M69" s="410">
        <v>0.16</v>
      </c>
      <c r="N69" s="410">
        <v>0.13</v>
      </c>
      <c r="O69" s="328"/>
      <c r="P69" s="328"/>
      <c r="Q69" s="328"/>
      <c r="R69" s="328"/>
      <c r="S69" s="1001"/>
      <c r="T69" s="291"/>
      <c r="U69" s="328"/>
      <c r="V69" s="328"/>
      <c r="W69" s="328"/>
      <c r="X69" s="328"/>
      <c r="Y69" s="328"/>
      <c r="Z69" s="328"/>
      <c r="AA69" s="328"/>
      <c r="AB69" s="328"/>
      <c r="AC69" s="328"/>
      <c r="AD69" s="328"/>
      <c r="AE69" s="328"/>
      <c r="AF69" s="328"/>
      <c r="AG69" s="328"/>
      <c r="AH69" s="328"/>
      <c r="AI69" s="328"/>
      <c r="AJ69" s="328"/>
      <c r="AK69" s="328"/>
      <c r="AL69" s="328"/>
      <c r="AM69" s="328"/>
      <c r="AN69" s="328"/>
      <c r="AO69" s="328"/>
      <c r="AP69" s="328"/>
      <c r="AQ69" s="328"/>
      <c r="AR69" s="328"/>
      <c r="AS69" s="328"/>
      <c r="AT69" s="328"/>
      <c r="AU69" s="328"/>
      <c r="AV69" s="328"/>
      <c r="AW69" s="328"/>
      <c r="AX69" s="328"/>
      <c r="AY69" s="328"/>
      <c r="AZ69" s="328"/>
      <c r="BA69" s="328"/>
      <c r="BB69" s="328"/>
      <c r="BC69" s="328"/>
      <c r="BD69" s="328"/>
      <c r="BE69" s="328"/>
      <c r="BF69" s="328"/>
      <c r="BG69" s="328"/>
      <c r="BH69" s="328"/>
      <c r="BI69" s="328"/>
      <c r="BJ69" s="328"/>
      <c r="BK69" s="328"/>
      <c r="BL69" s="328"/>
      <c r="BM69" s="328"/>
      <c r="BN69" s="328"/>
      <c r="BO69" s="328"/>
      <c r="BP69" s="328"/>
      <c r="BQ69" s="328"/>
      <c r="BR69" s="328"/>
      <c r="BS69" s="328"/>
      <c r="BT69" s="328"/>
      <c r="BU69" s="328"/>
      <c r="BV69" s="328"/>
      <c r="BW69" s="328"/>
      <c r="BX69" s="328"/>
      <c r="BY69" s="328"/>
      <c r="BZ69" s="328"/>
      <c r="CA69" s="328"/>
      <c r="CB69" s="328"/>
      <c r="CC69" s="328"/>
      <c r="CD69" s="328"/>
      <c r="CE69" s="328"/>
      <c r="CF69" s="328"/>
      <c r="CG69" s="328"/>
      <c r="CH69" s="328"/>
      <c r="CI69" s="328"/>
      <c r="CJ69" s="328"/>
      <c r="CK69" s="328"/>
      <c r="CL69" s="328"/>
      <c r="CM69" s="328"/>
      <c r="CN69" s="328"/>
      <c r="CO69" s="328"/>
      <c r="CP69" s="328"/>
      <c r="CQ69" s="328"/>
      <c r="CR69" s="328"/>
      <c r="CS69" s="328"/>
      <c r="CT69" s="328"/>
      <c r="CU69" s="328"/>
      <c r="CV69" s="328"/>
      <c r="CW69" s="328"/>
      <c r="CX69" s="328"/>
      <c r="CY69" s="328"/>
      <c r="CZ69" s="328"/>
      <c r="DA69" s="328"/>
      <c r="DB69" s="328"/>
      <c r="DC69" s="328"/>
      <c r="DD69" s="328"/>
      <c r="DE69" s="328"/>
    </row>
    <row r="70" spans="1:109" x14ac:dyDescent="0.3">
      <c r="A70" s="30" t="s">
        <v>46</v>
      </c>
      <c r="B70" s="412">
        <v>8</v>
      </c>
      <c r="C70" s="27"/>
      <c r="D70" s="413">
        <f t="shared" ref="D70:F76" si="2">SUM(H70,L70)</f>
        <v>0.60115773769999992</v>
      </c>
      <c r="E70" s="413">
        <f t="shared" si="2"/>
        <v>44.206198119600003</v>
      </c>
      <c r="F70" s="413">
        <f t="shared" si="2"/>
        <v>1.4862292643999999</v>
      </c>
      <c r="G70" s="409"/>
      <c r="H70" s="75">
        <v>0.60115773769999992</v>
      </c>
      <c r="I70" s="75">
        <v>5.0061981195999996</v>
      </c>
      <c r="J70" s="75">
        <v>1.2562292643999999</v>
      </c>
      <c r="K70" s="411"/>
      <c r="L70" s="75">
        <v>0</v>
      </c>
      <c r="M70" s="75">
        <v>39.200000000000003</v>
      </c>
      <c r="N70" s="75">
        <v>0.23</v>
      </c>
      <c r="S70" s="1001"/>
      <c r="T70" s="291"/>
    </row>
    <row r="71" spans="1:109" x14ac:dyDescent="0.3">
      <c r="A71" s="30" t="s">
        <v>37</v>
      </c>
      <c r="B71" s="412">
        <v>6</v>
      </c>
      <c r="C71" s="27"/>
      <c r="D71" s="413">
        <f t="shared" si="2"/>
        <v>0</v>
      </c>
      <c r="E71" s="413">
        <f t="shared" si="2"/>
        <v>0</v>
      </c>
      <c r="F71" s="413">
        <f t="shared" si="2"/>
        <v>234.40409037420002</v>
      </c>
      <c r="G71" s="409"/>
      <c r="H71" s="75">
        <v>0</v>
      </c>
      <c r="I71" s="75">
        <v>0</v>
      </c>
      <c r="J71" s="75">
        <v>47.294090374200003</v>
      </c>
      <c r="K71" s="411"/>
      <c r="L71" s="75">
        <v>0</v>
      </c>
      <c r="M71" s="75">
        <v>0</v>
      </c>
      <c r="N71" s="75">
        <v>187.11</v>
      </c>
      <c r="S71" s="1001"/>
      <c r="T71" s="291"/>
    </row>
    <row r="72" spans="1:109" x14ac:dyDescent="0.3">
      <c r="A72" s="30" t="s">
        <v>17</v>
      </c>
      <c r="B72" s="412">
        <v>8</v>
      </c>
      <c r="C72" s="27"/>
      <c r="D72" s="413">
        <f t="shared" si="2"/>
        <v>3.8643999802</v>
      </c>
      <c r="E72" s="413">
        <f t="shared" si="2"/>
        <v>316.42709880570004</v>
      </c>
      <c r="F72" s="413">
        <f t="shared" si="2"/>
        <v>3051.71137473</v>
      </c>
      <c r="G72" s="409"/>
      <c r="H72" s="75">
        <v>3.8643999802</v>
      </c>
      <c r="I72" s="75">
        <v>29.637098805699999</v>
      </c>
      <c r="J72" s="75">
        <v>889.43137473000002</v>
      </c>
      <c r="K72" s="411"/>
      <c r="L72" s="75">
        <v>0</v>
      </c>
      <c r="M72" s="75">
        <v>286.79000000000002</v>
      </c>
      <c r="N72" s="75">
        <v>2162.2800000000002</v>
      </c>
      <c r="S72" s="1002"/>
      <c r="T72" s="291"/>
    </row>
    <row r="73" spans="1:109" s="404" customFormat="1" x14ac:dyDescent="0.3">
      <c r="A73" s="414" t="s">
        <v>36</v>
      </c>
      <c r="B73" s="406"/>
      <c r="C73" s="407"/>
      <c r="D73" s="408">
        <f t="shared" si="2"/>
        <v>2.6</v>
      </c>
      <c r="E73" s="408">
        <f t="shared" si="2"/>
        <v>8.2040982546999999</v>
      </c>
      <c r="F73" s="408">
        <f t="shared" si="2"/>
        <v>104.7776498906</v>
      </c>
      <c r="G73" s="409"/>
      <c r="H73" s="410">
        <v>0</v>
      </c>
      <c r="I73" s="410">
        <v>4.6640982546999998</v>
      </c>
      <c r="J73" s="410">
        <v>40.037649890600001</v>
      </c>
      <c r="K73" s="411"/>
      <c r="L73" s="410">
        <v>2.6</v>
      </c>
      <c r="M73" s="410">
        <v>3.54</v>
      </c>
      <c r="N73" s="410">
        <v>64.739999999999995</v>
      </c>
      <c r="O73" s="328"/>
      <c r="P73" s="328"/>
      <c r="Q73" s="328"/>
      <c r="R73" s="328"/>
      <c r="S73" s="1001"/>
      <c r="T73" s="291"/>
      <c r="U73" s="328"/>
      <c r="V73" s="328"/>
      <c r="W73" s="328"/>
      <c r="X73" s="328"/>
      <c r="Y73" s="328"/>
      <c r="Z73" s="328"/>
      <c r="AA73" s="328"/>
      <c r="AB73" s="328"/>
      <c r="AC73" s="328"/>
      <c r="AD73" s="328"/>
      <c r="AE73" s="328"/>
      <c r="AF73" s="328"/>
      <c r="AG73" s="328"/>
      <c r="AH73" s="328"/>
      <c r="AI73" s="328"/>
      <c r="AJ73" s="328"/>
      <c r="AK73" s="328"/>
      <c r="AL73" s="328"/>
      <c r="AM73" s="328"/>
      <c r="AN73" s="328"/>
      <c r="AO73" s="328"/>
      <c r="AP73" s="328"/>
      <c r="AQ73" s="328"/>
      <c r="AR73" s="328"/>
      <c r="AS73" s="328"/>
      <c r="AT73" s="328"/>
      <c r="AU73" s="328"/>
      <c r="AV73" s="328"/>
      <c r="AW73" s="328"/>
      <c r="AX73" s="328"/>
      <c r="AY73" s="328"/>
      <c r="AZ73" s="328"/>
      <c r="BA73" s="328"/>
      <c r="BB73" s="328"/>
      <c r="BC73" s="328"/>
      <c r="BD73" s="328"/>
      <c r="BE73" s="328"/>
      <c r="BF73" s="328"/>
      <c r="BG73" s="328"/>
      <c r="BH73" s="328"/>
      <c r="BI73" s="328"/>
      <c r="BJ73" s="328"/>
      <c r="BK73" s="328"/>
      <c r="BL73" s="328"/>
      <c r="BM73" s="328"/>
      <c r="BN73" s="328"/>
      <c r="BO73" s="328"/>
      <c r="BP73" s="328"/>
      <c r="BQ73" s="328"/>
      <c r="BR73" s="328"/>
      <c r="BS73" s="328"/>
      <c r="BT73" s="328"/>
      <c r="BU73" s="328"/>
      <c r="BV73" s="328"/>
      <c r="BW73" s="328"/>
      <c r="BX73" s="328"/>
      <c r="BY73" s="328"/>
      <c r="BZ73" s="328"/>
      <c r="CA73" s="328"/>
      <c r="CB73" s="328"/>
      <c r="CC73" s="328"/>
      <c r="CD73" s="328"/>
      <c r="CE73" s="328"/>
      <c r="CF73" s="328"/>
      <c r="CG73" s="328"/>
      <c r="CH73" s="328"/>
      <c r="CI73" s="328"/>
      <c r="CJ73" s="328"/>
      <c r="CK73" s="328"/>
      <c r="CL73" s="328"/>
      <c r="CM73" s="328"/>
      <c r="CN73" s="328"/>
      <c r="CO73" s="328"/>
      <c r="CP73" s="328"/>
      <c r="CQ73" s="328"/>
      <c r="CR73" s="328"/>
      <c r="CS73" s="328"/>
      <c r="CT73" s="328"/>
      <c r="CU73" s="328"/>
      <c r="CV73" s="328"/>
      <c r="CW73" s="328"/>
      <c r="CX73" s="328"/>
      <c r="CY73" s="328"/>
      <c r="CZ73" s="328"/>
      <c r="DA73" s="328"/>
      <c r="DB73" s="328"/>
      <c r="DC73" s="328"/>
      <c r="DD73" s="328"/>
      <c r="DE73" s="328"/>
    </row>
    <row r="74" spans="1:109" x14ac:dyDescent="0.3">
      <c r="A74" s="23" t="s">
        <v>26</v>
      </c>
      <c r="B74" s="412">
        <v>7</v>
      </c>
      <c r="C74" s="27"/>
      <c r="D74" s="413">
        <f t="shared" si="2"/>
        <v>387.76500579999998</v>
      </c>
      <c r="E74" s="413">
        <f t="shared" si="2"/>
        <v>45.1751875</v>
      </c>
      <c r="F74" s="413">
        <f t="shared" si="2"/>
        <v>1.1535474749000001</v>
      </c>
      <c r="G74" s="409"/>
      <c r="H74" s="75">
        <v>0.3750058</v>
      </c>
      <c r="I74" s="75">
        <v>0.92518749999999994</v>
      </c>
      <c r="J74" s="75">
        <v>0.88354747490000007</v>
      </c>
      <c r="K74" s="411"/>
      <c r="L74" s="75">
        <v>387.39</v>
      </c>
      <c r="M74" s="75">
        <v>44.25</v>
      </c>
      <c r="N74" s="75">
        <v>0.27</v>
      </c>
      <c r="S74" s="1001"/>
      <c r="T74" s="291"/>
    </row>
    <row r="75" spans="1:109" s="404" customFormat="1" x14ac:dyDescent="0.3">
      <c r="A75" s="405" t="s">
        <v>65</v>
      </c>
      <c r="B75" s="406"/>
      <c r="C75" s="407"/>
      <c r="D75" s="408">
        <f t="shared" si="2"/>
        <v>4.5</v>
      </c>
      <c r="E75" s="408">
        <f t="shared" si="2"/>
        <v>79.040000000000006</v>
      </c>
      <c r="F75" s="408">
        <f t="shared" si="2"/>
        <v>0</v>
      </c>
      <c r="G75" s="409"/>
      <c r="H75" s="410">
        <v>0</v>
      </c>
      <c r="I75" s="410">
        <v>0</v>
      </c>
      <c r="J75" s="410">
        <v>0</v>
      </c>
      <c r="K75" s="411"/>
      <c r="L75" s="410">
        <v>4.5</v>
      </c>
      <c r="M75" s="410">
        <v>79.040000000000006</v>
      </c>
      <c r="N75" s="410">
        <v>0</v>
      </c>
      <c r="O75" s="328"/>
      <c r="P75" s="328"/>
      <c r="Q75" s="328"/>
      <c r="R75" s="328"/>
      <c r="S75" s="1002"/>
      <c r="T75" s="291"/>
      <c r="U75" s="328"/>
      <c r="V75" s="328"/>
      <c r="W75" s="328"/>
      <c r="X75" s="328"/>
      <c r="Y75" s="328"/>
      <c r="Z75" s="328"/>
      <c r="AA75" s="328"/>
      <c r="AB75" s="328"/>
      <c r="AC75" s="328"/>
      <c r="AD75" s="328"/>
      <c r="AE75" s="328"/>
      <c r="AF75" s="328"/>
      <c r="AG75" s="328"/>
      <c r="AH75" s="328"/>
      <c r="AI75" s="328"/>
      <c r="AJ75" s="328"/>
      <c r="AK75" s="328"/>
      <c r="AL75" s="328"/>
      <c r="AM75" s="328"/>
      <c r="AN75" s="328"/>
      <c r="AO75" s="328"/>
      <c r="AP75" s="328"/>
      <c r="AQ75" s="328"/>
      <c r="AR75" s="328"/>
      <c r="AS75" s="328"/>
      <c r="AT75" s="328"/>
      <c r="AU75" s="328"/>
      <c r="AV75" s="328"/>
      <c r="AW75" s="328"/>
      <c r="AX75" s="328"/>
      <c r="AY75" s="328"/>
      <c r="AZ75" s="328"/>
      <c r="BA75" s="328"/>
      <c r="BB75" s="328"/>
      <c r="BC75" s="328"/>
      <c r="BD75" s="328"/>
      <c r="BE75" s="328"/>
      <c r="BF75" s="328"/>
      <c r="BG75" s="328"/>
      <c r="BH75" s="328"/>
      <c r="BI75" s="328"/>
      <c r="BJ75" s="328"/>
      <c r="BK75" s="328"/>
      <c r="BL75" s="328"/>
      <c r="BM75" s="328"/>
      <c r="BN75" s="328"/>
      <c r="BO75" s="328"/>
      <c r="BP75" s="328"/>
      <c r="BQ75" s="328"/>
      <c r="BR75" s="328"/>
      <c r="BS75" s="328"/>
      <c r="BT75" s="328"/>
      <c r="BU75" s="328"/>
      <c r="BV75" s="328"/>
      <c r="BW75" s="328"/>
      <c r="BX75" s="328"/>
      <c r="BY75" s="328"/>
      <c r="BZ75" s="328"/>
      <c r="CA75" s="328"/>
      <c r="CB75" s="328"/>
      <c r="CC75" s="328"/>
      <c r="CD75" s="328"/>
      <c r="CE75" s="328"/>
      <c r="CF75" s="328"/>
      <c r="CG75" s="328"/>
      <c r="CH75" s="328"/>
      <c r="CI75" s="328"/>
      <c r="CJ75" s="328"/>
      <c r="CK75" s="328"/>
      <c r="CL75" s="328"/>
      <c r="CM75" s="328"/>
      <c r="CN75" s="328"/>
      <c r="CO75" s="328"/>
      <c r="CP75" s="328"/>
      <c r="CQ75" s="328"/>
      <c r="CR75" s="328"/>
      <c r="CS75" s="328"/>
      <c r="CT75" s="328"/>
      <c r="CU75" s="328"/>
      <c r="CV75" s="328"/>
      <c r="CW75" s="328"/>
      <c r="CX75" s="328"/>
      <c r="CY75" s="328"/>
      <c r="CZ75" s="328"/>
      <c r="DA75" s="328"/>
      <c r="DB75" s="328"/>
      <c r="DC75" s="328"/>
      <c r="DD75" s="328"/>
      <c r="DE75" s="328"/>
    </row>
    <row r="76" spans="1:109" ht="19.5" thickBot="1" x14ac:dyDescent="0.35">
      <c r="A76" s="417" t="s">
        <v>251</v>
      </c>
      <c r="B76" s="418">
        <v>8</v>
      </c>
      <c r="C76" s="35"/>
      <c r="D76" s="419">
        <f t="shared" si="2"/>
        <v>273.20926714400002</v>
      </c>
      <c r="E76" s="419">
        <f t="shared" si="2"/>
        <v>133.6690885328</v>
      </c>
      <c r="F76" s="419">
        <f t="shared" si="2"/>
        <v>510.53114651199996</v>
      </c>
      <c r="G76" s="420"/>
      <c r="H76" s="94">
        <v>158.20926714399999</v>
      </c>
      <c r="I76" s="94">
        <v>59.109088532799994</v>
      </c>
      <c r="J76" s="94">
        <v>232.51114651199998</v>
      </c>
      <c r="K76" s="421"/>
      <c r="L76" s="94">
        <v>115</v>
      </c>
      <c r="M76" s="94">
        <v>74.56</v>
      </c>
      <c r="N76" s="94">
        <v>278.02</v>
      </c>
      <c r="S76" s="1001"/>
      <c r="T76" s="291"/>
    </row>
    <row r="77" spans="1:109" x14ac:dyDescent="0.3">
      <c r="H77" s="44"/>
      <c r="I77" s="44"/>
      <c r="J77" s="44"/>
    </row>
  </sheetData>
  <sortState ref="S7:T76">
    <sortCondition descending="1" ref="T6"/>
  </sortState>
  <conditionalFormatting sqref="B6:B28">
    <cfRule type="colorScale" priority="6">
      <colorScale>
        <cfvo type="min"/>
        <cfvo type="percentile" val="50"/>
        <cfvo type="max"/>
        <color rgb="FFF8696B"/>
        <color rgb="FFFFEB84"/>
        <color rgb="FF63BE7B"/>
      </colorScale>
    </cfRule>
  </conditionalFormatting>
  <conditionalFormatting sqref="B6:B76">
    <cfRule type="colorScale" priority="5">
      <colorScale>
        <cfvo type="min"/>
        <cfvo type="percentile" val="50"/>
        <cfvo type="max"/>
        <color rgb="FFF8696B"/>
        <color rgb="FFFFEB84"/>
        <color rgb="FF63BE7B"/>
      </colorScale>
    </cfRule>
  </conditionalFormatting>
  <conditionalFormatting sqref="T6:T27">
    <cfRule type="colorScale" priority="4">
      <colorScale>
        <cfvo type="min"/>
        <cfvo type="percentile" val="50"/>
        <cfvo type="max"/>
        <color rgb="FFF8696B"/>
        <color rgb="FFFFEB84"/>
        <color rgb="FF63BE7B"/>
      </colorScale>
    </cfRule>
  </conditionalFormatting>
  <conditionalFormatting sqref="T30:T76 T6:T28">
    <cfRule type="colorScale" priority="53">
      <colorScale>
        <cfvo type="min"/>
        <cfvo type="percentile" val="50"/>
        <cfvo type="max"/>
        <color rgb="FFF8696B"/>
        <color rgb="FFFFEB84"/>
        <color rgb="FF63BE7B"/>
      </colorScale>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9"/>
  <sheetViews>
    <sheetView zoomScale="70" zoomScaleNormal="70" workbookViewId="0">
      <selection activeCell="G18" sqref="G18"/>
    </sheetView>
  </sheetViews>
  <sheetFormatPr defaultColWidth="8.85546875" defaultRowHeight="18.75" x14ac:dyDescent="0.25"/>
  <cols>
    <col min="1" max="1" width="30.7109375" style="456" customWidth="1"/>
    <col min="2" max="2" width="8.85546875" style="423"/>
    <col min="3" max="3" width="8.85546875" style="424"/>
    <col min="4" max="4" width="9" style="128" customWidth="1"/>
    <col min="5" max="5" width="6.7109375" style="128" customWidth="1"/>
    <col min="6" max="6" width="7.28515625" style="424" customWidth="1"/>
    <col min="7" max="7" width="117.28515625" style="424" customWidth="1"/>
    <col min="8" max="8" width="5" style="424" customWidth="1"/>
    <col min="9" max="9" width="28.28515625" style="425" customWidth="1"/>
    <col min="10" max="10" width="8.85546875" style="426"/>
    <col min="11" max="11" width="8.85546875" style="427"/>
    <col min="12" max="12" width="8.85546875" style="424"/>
    <col min="13" max="13" width="25.42578125" style="338" customWidth="1"/>
    <col min="14" max="16" width="8.85546875" style="338"/>
    <col min="17" max="17" width="14.7109375" style="424" bestFit="1" customWidth="1"/>
    <col min="18" max="18" width="5.28515625" style="424" customWidth="1"/>
    <col min="19" max="16384" width="8.85546875" style="424"/>
  </cols>
  <sheetData>
    <row r="1" spans="1:16" ht="21" x14ac:dyDescent="0.35">
      <c r="A1" s="767" t="s">
        <v>473</v>
      </c>
      <c r="G1" s="592"/>
      <c r="M1" s="769" t="s">
        <v>469</v>
      </c>
      <c r="N1" s="770"/>
      <c r="O1" s="649"/>
      <c r="P1" s="556" t="s">
        <v>235</v>
      </c>
    </row>
    <row r="2" spans="1:16" x14ac:dyDescent="0.3">
      <c r="A2" s="428" t="s">
        <v>474</v>
      </c>
      <c r="B2" s="429"/>
      <c r="C2" s="1"/>
      <c r="D2" s="388"/>
      <c r="I2" s="773" t="s">
        <v>468</v>
      </c>
      <c r="J2" s="774"/>
      <c r="K2" s="775"/>
      <c r="M2" s="771" t="s">
        <v>470</v>
      </c>
      <c r="N2" s="772"/>
      <c r="O2" s="662"/>
      <c r="P2" s="556" t="s">
        <v>158</v>
      </c>
    </row>
    <row r="3" spans="1:16" ht="19.5" thickBot="1" x14ac:dyDescent="0.35">
      <c r="A3" s="822" t="s">
        <v>471</v>
      </c>
      <c r="B3" s="429"/>
      <c r="C3" s="1"/>
      <c r="D3" s="388"/>
      <c r="I3" s="434" t="s">
        <v>8</v>
      </c>
      <c r="J3" s="435" t="s">
        <v>236</v>
      </c>
      <c r="K3" s="6" t="s">
        <v>237</v>
      </c>
      <c r="M3" s="558" t="s">
        <v>8</v>
      </c>
      <c r="N3" s="555" t="s">
        <v>236</v>
      </c>
      <c r="O3" s="231" t="s">
        <v>237</v>
      </c>
      <c r="P3" s="557" t="s">
        <v>6</v>
      </c>
    </row>
    <row r="4" spans="1:16" ht="21" customHeight="1" x14ac:dyDescent="0.3">
      <c r="A4" s="428"/>
      <c r="B4" s="429"/>
      <c r="C4" s="682"/>
      <c r="D4" s="430" t="s">
        <v>235</v>
      </c>
      <c r="I4" s="785" t="s">
        <v>57</v>
      </c>
      <c r="J4" s="438"/>
      <c r="K4" s="776">
        <v>1.02</v>
      </c>
      <c r="M4" s="786" t="s">
        <v>52</v>
      </c>
      <c r="N4" s="787">
        <v>0.19115466748017085</v>
      </c>
      <c r="O4" s="788">
        <v>1.69</v>
      </c>
      <c r="P4" s="789">
        <v>7</v>
      </c>
    </row>
    <row r="5" spans="1:16" x14ac:dyDescent="0.3">
      <c r="A5" s="428"/>
      <c r="B5" s="431"/>
      <c r="C5" s="683"/>
      <c r="D5" s="430" t="s">
        <v>158</v>
      </c>
      <c r="I5" s="790" t="s">
        <v>70</v>
      </c>
      <c r="J5" s="442"/>
      <c r="K5" s="777">
        <v>1.03</v>
      </c>
      <c r="M5" s="791" t="s">
        <v>300</v>
      </c>
      <c r="N5" s="792">
        <v>0.35450312570302756</v>
      </c>
      <c r="O5" s="449">
        <v>1.64</v>
      </c>
      <c r="P5" s="793">
        <v>5</v>
      </c>
    </row>
    <row r="6" spans="1:16" ht="19.5" thickBot="1" x14ac:dyDescent="0.35">
      <c r="A6" s="621" t="s">
        <v>8</v>
      </c>
      <c r="B6" s="432" t="s">
        <v>236</v>
      </c>
      <c r="C6" s="307" t="s">
        <v>237</v>
      </c>
      <c r="D6" s="433" t="s">
        <v>6</v>
      </c>
      <c r="F6" s="123" t="s">
        <v>238</v>
      </c>
      <c r="G6" s="1"/>
      <c r="I6" s="794" t="s">
        <v>74</v>
      </c>
      <c r="J6" s="442">
        <v>0.67</v>
      </c>
      <c r="K6" s="777">
        <v>1.1299999999999999</v>
      </c>
      <c r="M6" s="795" t="s">
        <v>24</v>
      </c>
      <c r="N6" s="796">
        <v>0.50205183075568793</v>
      </c>
      <c r="O6" s="444">
        <v>1.48</v>
      </c>
      <c r="P6" s="793">
        <v>3</v>
      </c>
    </row>
    <row r="7" spans="1:16" x14ac:dyDescent="0.3">
      <c r="A7" s="559" t="s">
        <v>52</v>
      </c>
      <c r="B7" s="1006">
        <v>0.19115466748017085</v>
      </c>
      <c r="C7" s="788">
        <v>1.69</v>
      </c>
      <c r="D7" s="436">
        <v>8</v>
      </c>
      <c r="E7" s="437"/>
      <c r="F7" s="956" t="s">
        <v>542</v>
      </c>
      <c r="G7" s="957"/>
      <c r="I7" s="790" t="s">
        <v>22</v>
      </c>
      <c r="J7" s="442"/>
      <c r="K7" s="777">
        <v>1.18</v>
      </c>
      <c r="M7" s="791" t="s">
        <v>21</v>
      </c>
      <c r="N7" s="439">
        <v>0.65880011373329539</v>
      </c>
      <c r="O7" s="444">
        <v>1.68</v>
      </c>
      <c r="P7" s="797">
        <v>2</v>
      </c>
    </row>
    <row r="8" spans="1:16" ht="20.25" x14ac:dyDescent="0.35">
      <c r="A8" s="560" t="s">
        <v>26</v>
      </c>
      <c r="B8" s="439">
        <v>0.21357997061370645</v>
      </c>
      <c r="C8" s="440">
        <v>2</v>
      </c>
      <c r="D8" s="441">
        <v>8</v>
      </c>
      <c r="E8" s="437"/>
      <c r="F8" s="957"/>
      <c r="G8" s="957" t="s">
        <v>379</v>
      </c>
      <c r="I8" s="794" t="s">
        <v>50</v>
      </c>
      <c r="J8" s="442">
        <v>0.87942900000000002</v>
      </c>
      <c r="K8" s="777">
        <v>1.19</v>
      </c>
      <c r="M8" s="791" t="s">
        <v>74</v>
      </c>
      <c r="N8" s="439">
        <v>0.67</v>
      </c>
      <c r="O8" s="444">
        <v>1.1299999999999999</v>
      </c>
      <c r="P8" s="797">
        <v>2</v>
      </c>
    </row>
    <row r="9" spans="1:16" ht="20.25" x14ac:dyDescent="0.35">
      <c r="A9" s="561" t="s">
        <v>53</v>
      </c>
      <c r="B9" s="439"/>
      <c r="C9" s="440">
        <v>2.02</v>
      </c>
      <c r="D9" s="441">
        <v>6</v>
      </c>
      <c r="E9" s="437"/>
      <c r="F9" s="957"/>
      <c r="G9" s="957" t="s">
        <v>380</v>
      </c>
      <c r="I9" s="794" t="s">
        <v>25</v>
      </c>
      <c r="J9" s="442">
        <v>0.81</v>
      </c>
      <c r="K9" s="777">
        <v>1.21</v>
      </c>
      <c r="M9" s="791" t="s">
        <v>295</v>
      </c>
      <c r="N9" s="439">
        <v>0.67037305367581446</v>
      </c>
      <c r="O9" s="444">
        <v>1.55</v>
      </c>
      <c r="P9" s="797">
        <v>2</v>
      </c>
    </row>
    <row r="10" spans="1:16" ht="20.25" x14ac:dyDescent="0.35">
      <c r="A10" s="561" t="s">
        <v>18</v>
      </c>
      <c r="B10" s="439">
        <v>0.29947038998555608</v>
      </c>
      <c r="C10" s="440">
        <v>2.0099999999999998</v>
      </c>
      <c r="D10" s="441">
        <v>6</v>
      </c>
      <c r="E10" s="437"/>
      <c r="F10" s="957"/>
      <c r="G10" s="957" t="s">
        <v>381</v>
      </c>
      <c r="I10" s="790" t="s">
        <v>68</v>
      </c>
      <c r="J10" s="442"/>
      <c r="K10" s="777">
        <v>1.23</v>
      </c>
      <c r="M10" s="791" t="s">
        <v>319</v>
      </c>
      <c r="N10" s="439">
        <v>0.71359688529499854</v>
      </c>
      <c r="O10" s="444">
        <v>1.35</v>
      </c>
      <c r="P10" s="797">
        <v>2</v>
      </c>
    </row>
    <row r="11" spans="1:16" ht="20.25" x14ac:dyDescent="0.35">
      <c r="A11" s="561" t="s">
        <v>62</v>
      </c>
      <c r="B11" s="439"/>
      <c r="C11" s="440">
        <v>2.12</v>
      </c>
      <c r="D11" s="441">
        <v>6</v>
      </c>
      <c r="E11" s="445"/>
      <c r="F11" s="957"/>
      <c r="G11" s="957" t="s">
        <v>382</v>
      </c>
      <c r="I11" s="790" t="s">
        <v>49</v>
      </c>
      <c r="J11" s="442"/>
      <c r="K11" s="777">
        <v>1.23</v>
      </c>
      <c r="M11" s="791" t="s">
        <v>320</v>
      </c>
      <c r="N11" s="439">
        <v>0.752177134972147</v>
      </c>
      <c r="O11" s="444">
        <v>1.53</v>
      </c>
      <c r="P11" s="797">
        <v>2</v>
      </c>
    </row>
    <row r="12" spans="1:16" x14ac:dyDescent="0.3">
      <c r="A12" s="561" t="s">
        <v>43</v>
      </c>
      <c r="B12" s="439"/>
      <c r="C12" s="440">
        <v>2</v>
      </c>
      <c r="D12" s="441">
        <v>6</v>
      </c>
      <c r="E12" s="437"/>
      <c r="F12" s="957"/>
      <c r="G12" s="957" t="s">
        <v>239</v>
      </c>
      <c r="I12" s="790" t="s">
        <v>16</v>
      </c>
      <c r="J12" s="442"/>
      <c r="K12" s="777">
        <v>1.25</v>
      </c>
      <c r="M12" s="791" t="s">
        <v>296</v>
      </c>
      <c r="N12" s="439">
        <v>0.79763274876654788</v>
      </c>
      <c r="O12" s="444">
        <v>1.41</v>
      </c>
      <c r="P12" s="797">
        <v>2</v>
      </c>
    </row>
    <row r="13" spans="1:16" x14ac:dyDescent="0.3">
      <c r="A13" s="561" t="s">
        <v>23</v>
      </c>
      <c r="B13" s="439"/>
      <c r="C13" s="440">
        <v>2.2200000000000002</v>
      </c>
      <c r="D13" s="441">
        <v>6</v>
      </c>
      <c r="E13" s="445"/>
      <c r="F13" s="1"/>
      <c r="G13" s="1"/>
      <c r="I13" s="790" t="s">
        <v>60</v>
      </c>
      <c r="J13" s="442">
        <v>0.79969800000000002</v>
      </c>
      <c r="K13" s="778">
        <v>1.28</v>
      </c>
      <c r="M13" s="798" t="s">
        <v>30</v>
      </c>
      <c r="N13" s="439">
        <v>0.79969800000000002</v>
      </c>
      <c r="O13" s="449">
        <v>1.28</v>
      </c>
      <c r="P13" s="797">
        <v>2</v>
      </c>
    </row>
    <row r="14" spans="1:16" x14ac:dyDescent="0.3">
      <c r="A14" s="561" t="s">
        <v>58</v>
      </c>
      <c r="B14" s="439"/>
      <c r="C14" s="440">
        <v>2.02</v>
      </c>
      <c r="D14" s="441">
        <v>6</v>
      </c>
      <c r="E14" s="437"/>
      <c r="F14" s="590" t="s">
        <v>240</v>
      </c>
      <c r="G14" s="1"/>
      <c r="I14" s="794" t="s">
        <v>52</v>
      </c>
      <c r="J14" s="442"/>
      <c r="K14" s="777">
        <v>1.34</v>
      </c>
      <c r="M14" s="791" t="s">
        <v>25</v>
      </c>
      <c r="N14" s="439">
        <v>0.81</v>
      </c>
      <c r="O14" s="444">
        <v>1.21</v>
      </c>
      <c r="P14" s="797">
        <v>1</v>
      </c>
    </row>
    <row r="15" spans="1:16" ht="20.25" x14ac:dyDescent="0.35">
      <c r="A15" s="561" t="s">
        <v>71</v>
      </c>
      <c r="B15" s="439"/>
      <c r="C15" s="440">
        <v>2.16</v>
      </c>
      <c r="D15" s="441">
        <v>6</v>
      </c>
      <c r="E15" s="437"/>
      <c r="F15" s="427">
        <v>1</v>
      </c>
      <c r="G15" s="1" t="s">
        <v>383</v>
      </c>
      <c r="I15" s="794" t="s">
        <v>319</v>
      </c>
      <c r="J15" s="442">
        <v>0.71359688529499854</v>
      </c>
      <c r="K15" s="777">
        <v>1.35</v>
      </c>
      <c r="M15" s="798" t="s">
        <v>29</v>
      </c>
      <c r="N15" s="439">
        <v>0.81</v>
      </c>
      <c r="O15" s="444">
        <v>1.56</v>
      </c>
      <c r="P15" s="797">
        <v>1</v>
      </c>
    </row>
    <row r="16" spans="1:16" ht="20.25" x14ac:dyDescent="0.35">
      <c r="A16" s="561" t="s">
        <v>69</v>
      </c>
      <c r="B16" s="439"/>
      <c r="C16" s="440">
        <v>2.09</v>
      </c>
      <c r="D16" s="441">
        <v>6</v>
      </c>
      <c r="E16" s="437"/>
      <c r="F16" s="427">
        <v>2</v>
      </c>
      <c r="G16" s="1" t="s">
        <v>384</v>
      </c>
      <c r="I16" s="790" t="s">
        <v>51</v>
      </c>
      <c r="J16" s="442"/>
      <c r="K16" s="777">
        <v>1.38</v>
      </c>
      <c r="M16" s="791" t="s">
        <v>14</v>
      </c>
      <c r="N16" s="439">
        <v>0.8374877092617895</v>
      </c>
      <c r="O16" s="449">
        <v>1.54</v>
      </c>
      <c r="P16" s="797">
        <v>1</v>
      </c>
    </row>
    <row r="17" spans="1:18" ht="40.5" x14ac:dyDescent="0.35">
      <c r="A17" s="561" t="s">
        <v>42</v>
      </c>
      <c r="B17" s="439"/>
      <c r="C17" s="440">
        <v>2.25</v>
      </c>
      <c r="D17" s="441">
        <v>6</v>
      </c>
      <c r="E17" s="445"/>
      <c r="F17" s="427">
        <v>3</v>
      </c>
      <c r="G17" s="591" t="s">
        <v>385</v>
      </c>
      <c r="I17" s="794" t="s">
        <v>64</v>
      </c>
      <c r="J17" s="442">
        <v>0.79763274876654788</v>
      </c>
      <c r="K17" s="777">
        <v>1.41</v>
      </c>
      <c r="M17" s="791" t="s">
        <v>50</v>
      </c>
      <c r="N17" s="439">
        <v>0.87942900000000002</v>
      </c>
      <c r="O17" s="444">
        <v>1.19</v>
      </c>
      <c r="P17" s="797">
        <v>1</v>
      </c>
    </row>
    <row r="18" spans="1:18" ht="41.25" thickBot="1" x14ac:dyDescent="0.4">
      <c r="A18" s="561" t="s">
        <v>72</v>
      </c>
      <c r="B18" s="439"/>
      <c r="C18" s="440">
        <v>2.02</v>
      </c>
      <c r="D18" s="441">
        <v>6</v>
      </c>
      <c r="E18" s="437"/>
      <c r="F18" s="427">
        <v>4</v>
      </c>
      <c r="G18" s="954" t="s">
        <v>386</v>
      </c>
      <c r="I18" s="790" t="s">
        <v>66</v>
      </c>
      <c r="J18" s="447">
        <v>0.50205183075568793</v>
      </c>
      <c r="K18" s="777">
        <v>1.48</v>
      </c>
      <c r="M18" s="799" t="s">
        <v>19</v>
      </c>
      <c r="N18" s="553">
        <v>0.9711871227364185</v>
      </c>
      <c r="O18" s="800">
        <v>1.76</v>
      </c>
      <c r="P18" s="801">
        <v>1</v>
      </c>
      <c r="Q18" s="564" t="s">
        <v>541</v>
      </c>
      <c r="R18" s="565">
        <f>AVERAGE(N4:N18)</f>
        <v>0.69453942615865993</v>
      </c>
    </row>
    <row r="19" spans="1:18" ht="20.25" x14ac:dyDescent="0.35">
      <c r="A19" s="561" t="s">
        <v>41</v>
      </c>
      <c r="B19" s="439"/>
      <c r="C19" s="440">
        <v>2.1</v>
      </c>
      <c r="D19" s="441">
        <v>6</v>
      </c>
      <c r="E19" s="445"/>
      <c r="F19" s="427">
        <v>5</v>
      </c>
      <c r="G19" s="1" t="s">
        <v>539</v>
      </c>
      <c r="I19" s="794" t="s">
        <v>28</v>
      </c>
      <c r="J19" s="442">
        <v>0.752177134972147</v>
      </c>
      <c r="K19" s="777">
        <v>1.53</v>
      </c>
      <c r="M19" s="802" t="s">
        <v>16</v>
      </c>
      <c r="N19" s="803">
        <v>0.31</v>
      </c>
      <c r="O19" s="804">
        <v>1.94</v>
      </c>
      <c r="P19" s="805">
        <v>3</v>
      </c>
    </row>
    <row r="20" spans="1:18" ht="20.25" x14ac:dyDescent="0.35">
      <c r="A20" s="561" t="s">
        <v>46</v>
      </c>
      <c r="B20" s="439"/>
      <c r="C20" s="440">
        <v>2.06</v>
      </c>
      <c r="D20" s="441">
        <v>6</v>
      </c>
      <c r="E20" s="437"/>
      <c r="F20" s="427">
        <v>6</v>
      </c>
      <c r="G20" s="591" t="s">
        <v>387</v>
      </c>
      <c r="I20" s="794" t="s">
        <v>14</v>
      </c>
      <c r="J20" s="442">
        <v>0.8374877092617895</v>
      </c>
      <c r="K20" s="778">
        <v>1.54</v>
      </c>
      <c r="M20" s="791" t="s">
        <v>297</v>
      </c>
      <c r="N20" s="792">
        <v>0.31424735156442474</v>
      </c>
      <c r="O20" s="443">
        <v>1.93</v>
      </c>
      <c r="P20" s="793">
        <v>5</v>
      </c>
    </row>
    <row r="21" spans="1:18" ht="20.25" x14ac:dyDescent="0.35">
      <c r="A21" s="561" t="s">
        <v>17</v>
      </c>
      <c r="B21" s="439"/>
      <c r="C21" s="440">
        <v>2.0499999999999998</v>
      </c>
      <c r="D21" s="441">
        <v>6</v>
      </c>
      <c r="E21" s="437"/>
      <c r="F21" s="427">
        <v>7</v>
      </c>
      <c r="G21" s="1" t="s">
        <v>388</v>
      </c>
      <c r="I21" s="794" t="s">
        <v>21</v>
      </c>
      <c r="J21" s="442">
        <v>0.67037305367581446</v>
      </c>
      <c r="K21" s="777">
        <v>1.55</v>
      </c>
      <c r="M21" s="795" t="s">
        <v>38</v>
      </c>
      <c r="N21" s="792">
        <v>0.34539304823665018</v>
      </c>
      <c r="O21" s="451">
        <v>1.98</v>
      </c>
      <c r="P21" s="806">
        <v>5</v>
      </c>
    </row>
    <row r="22" spans="1:18" ht="20.25" x14ac:dyDescent="0.35">
      <c r="A22" s="561" t="s">
        <v>33</v>
      </c>
      <c r="B22" s="439">
        <v>0.30243812089577371</v>
      </c>
      <c r="C22" s="440">
        <v>2.08</v>
      </c>
      <c r="D22" s="441">
        <v>5</v>
      </c>
      <c r="E22" s="437"/>
      <c r="F22" s="427">
        <v>8</v>
      </c>
      <c r="G22" s="1" t="s">
        <v>389</v>
      </c>
      <c r="I22" s="790" t="s">
        <v>34</v>
      </c>
      <c r="J22" s="442">
        <v>0.81</v>
      </c>
      <c r="K22" s="777">
        <v>1.56</v>
      </c>
      <c r="M22" s="791" t="s">
        <v>44</v>
      </c>
      <c r="N22" s="792">
        <v>0.39</v>
      </c>
      <c r="O22" s="443">
        <v>1.92</v>
      </c>
      <c r="P22" s="793">
        <v>4</v>
      </c>
    </row>
    <row r="23" spans="1:18" ht="20.25" x14ac:dyDescent="0.35">
      <c r="A23" s="560" t="s">
        <v>306</v>
      </c>
      <c r="B23" s="439">
        <v>0.31424735156442474</v>
      </c>
      <c r="C23" s="443">
        <v>1.93</v>
      </c>
      <c r="D23" s="441">
        <v>5</v>
      </c>
      <c r="E23" s="437"/>
      <c r="F23" s="427">
        <v>9</v>
      </c>
      <c r="G23" s="1" t="s">
        <v>390</v>
      </c>
      <c r="I23" s="790" t="s">
        <v>24</v>
      </c>
      <c r="J23" s="442"/>
      <c r="K23" s="777">
        <v>1.57</v>
      </c>
      <c r="M23" s="795" t="s">
        <v>22</v>
      </c>
      <c r="N23" s="792">
        <v>0.42577559999999998</v>
      </c>
      <c r="O23" s="443">
        <v>1.99</v>
      </c>
      <c r="P23" s="793">
        <v>4</v>
      </c>
    </row>
    <row r="24" spans="1:18" ht="20.25" x14ac:dyDescent="0.35">
      <c r="A24" s="560" t="s">
        <v>304</v>
      </c>
      <c r="B24" s="448">
        <v>0.33946169999999998</v>
      </c>
      <c r="C24" s="440">
        <v>2.13</v>
      </c>
      <c r="D24" s="441">
        <v>5</v>
      </c>
      <c r="E24" s="437"/>
      <c r="F24" s="427">
        <v>10</v>
      </c>
      <c r="G24" s="1" t="s">
        <v>391</v>
      </c>
      <c r="I24" s="790" t="s">
        <v>59</v>
      </c>
      <c r="J24" s="442"/>
      <c r="K24" s="777">
        <v>1.57</v>
      </c>
      <c r="M24" s="791" t="s">
        <v>13</v>
      </c>
      <c r="N24" s="796">
        <v>0.42945055638130947</v>
      </c>
      <c r="O24" s="443">
        <v>1.94</v>
      </c>
      <c r="P24" s="793">
        <v>4</v>
      </c>
    </row>
    <row r="25" spans="1:18" x14ac:dyDescent="0.3">
      <c r="A25" s="561" t="s">
        <v>38</v>
      </c>
      <c r="B25" s="439">
        <v>0.34539304823665018</v>
      </c>
      <c r="C25" s="451">
        <v>1.98</v>
      </c>
      <c r="D25" s="452">
        <v>5</v>
      </c>
      <c r="E25" s="437"/>
      <c r="F25" s="1"/>
      <c r="G25" s="1"/>
      <c r="I25" s="790" t="s">
        <v>43</v>
      </c>
      <c r="J25" s="442"/>
      <c r="K25" s="777">
        <v>1.59</v>
      </c>
      <c r="M25" s="798" t="s">
        <v>59</v>
      </c>
      <c r="N25" s="446">
        <v>0.65549999999999997</v>
      </c>
      <c r="O25" s="443">
        <v>1.82</v>
      </c>
      <c r="P25" s="797">
        <v>2</v>
      </c>
    </row>
    <row r="26" spans="1:18" x14ac:dyDescent="0.3">
      <c r="A26" s="560" t="s">
        <v>300</v>
      </c>
      <c r="B26" s="439">
        <v>0.35450312570302756</v>
      </c>
      <c r="C26" s="449">
        <v>1.64</v>
      </c>
      <c r="D26" s="441">
        <v>5</v>
      </c>
      <c r="E26" s="445"/>
      <c r="F26" s="1"/>
      <c r="G26" s="1"/>
      <c r="I26" s="794" t="s">
        <v>12</v>
      </c>
      <c r="J26" s="442">
        <v>0.35450312570302756</v>
      </c>
      <c r="K26" s="778">
        <v>1.64</v>
      </c>
      <c r="M26" s="791" t="s">
        <v>298</v>
      </c>
      <c r="N26" s="439">
        <v>0.66714799999999996</v>
      </c>
      <c r="O26" s="807">
        <v>1.88</v>
      </c>
      <c r="P26" s="797">
        <v>2</v>
      </c>
    </row>
    <row r="27" spans="1:18" ht="20.25" x14ac:dyDescent="0.35">
      <c r="A27" s="561" t="s">
        <v>63</v>
      </c>
      <c r="B27" s="439"/>
      <c r="C27" s="443">
        <v>1.99</v>
      </c>
      <c r="D27" s="441">
        <v>4</v>
      </c>
      <c r="E27" s="437"/>
      <c r="F27" s="1"/>
      <c r="G27" s="1" t="s">
        <v>392</v>
      </c>
      <c r="I27" s="794" t="s">
        <v>292</v>
      </c>
      <c r="J27" s="442">
        <v>0.65880011373329539</v>
      </c>
      <c r="K27" s="777">
        <v>1.68</v>
      </c>
      <c r="M27" s="798" t="s">
        <v>65</v>
      </c>
      <c r="N27" s="439">
        <v>0.66714799999999996</v>
      </c>
      <c r="O27" s="443">
        <v>1.96</v>
      </c>
      <c r="P27" s="797">
        <v>2</v>
      </c>
    </row>
    <row r="28" spans="1:18" ht="20.25" x14ac:dyDescent="0.35">
      <c r="A28" s="560" t="s">
        <v>13</v>
      </c>
      <c r="B28" s="446">
        <v>0.42945055638130947</v>
      </c>
      <c r="C28" s="443">
        <v>1.94</v>
      </c>
      <c r="D28" s="441">
        <v>4</v>
      </c>
      <c r="E28" s="437"/>
      <c r="F28" s="1"/>
      <c r="G28" s="1" t="s">
        <v>393</v>
      </c>
      <c r="I28" s="794" t="s">
        <v>27</v>
      </c>
      <c r="J28" s="450">
        <v>0.19115466748017085</v>
      </c>
      <c r="K28" s="779">
        <v>1.69</v>
      </c>
      <c r="M28" s="791" t="s">
        <v>293</v>
      </c>
      <c r="N28" s="439">
        <v>0.74172265697046347</v>
      </c>
      <c r="O28" s="443">
        <v>1.8</v>
      </c>
      <c r="P28" s="797">
        <v>2</v>
      </c>
    </row>
    <row r="29" spans="1:18" ht="19.5" thickBot="1" x14ac:dyDescent="0.35">
      <c r="A29" s="561" t="s">
        <v>22</v>
      </c>
      <c r="B29" s="439">
        <v>0.42577559999999998</v>
      </c>
      <c r="C29" s="443">
        <v>1.99</v>
      </c>
      <c r="D29" s="441">
        <v>4</v>
      </c>
      <c r="E29" s="437"/>
      <c r="F29" s="1"/>
      <c r="G29" s="109" t="s">
        <v>241</v>
      </c>
      <c r="I29" s="790" t="s">
        <v>63</v>
      </c>
      <c r="J29" s="442"/>
      <c r="K29" s="777">
        <v>1.7</v>
      </c>
      <c r="M29" s="799" t="s">
        <v>56</v>
      </c>
      <c r="N29" s="553">
        <v>0.80909253755763588</v>
      </c>
      <c r="O29" s="808">
        <v>1.88</v>
      </c>
      <c r="P29" s="801">
        <v>1</v>
      </c>
      <c r="Q29" s="564" t="s">
        <v>541</v>
      </c>
      <c r="R29" s="565">
        <f>AVERAGE(N19:N29)</f>
        <v>0.52322525006458942</v>
      </c>
    </row>
    <row r="30" spans="1:18" x14ac:dyDescent="0.3">
      <c r="A30" s="560" t="s">
        <v>44</v>
      </c>
      <c r="B30" s="439">
        <v>0.39</v>
      </c>
      <c r="C30" s="443">
        <v>1.92</v>
      </c>
      <c r="D30" s="441">
        <v>4</v>
      </c>
      <c r="E30" s="437"/>
      <c r="F30" s="1"/>
      <c r="G30" s="1" t="s">
        <v>394</v>
      </c>
      <c r="I30" s="790" t="s">
        <v>37</v>
      </c>
      <c r="J30" s="442"/>
      <c r="K30" s="777">
        <v>1.73</v>
      </c>
      <c r="M30" s="802" t="s">
        <v>26</v>
      </c>
      <c r="N30" s="809">
        <v>0.21357997061370645</v>
      </c>
      <c r="O30" s="810">
        <v>2</v>
      </c>
      <c r="P30" s="811">
        <v>7</v>
      </c>
    </row>
    <row r="31" spans="1:18" x14ac:dyDescent="0.3">
      <c r="A31" s="561" t="s">
        <v>45</v>
      </c>
      <c r="B31" s="439"/>
      <c r="C31" s="443">
        <v>1.97</v>
      </c>
      <c r="D31" s="441">
        <v>4</v>
      </c>
      <c r="E31" s="445"/>
      <c r="F31" s="1"/>
      <c r="G31" s="109" t="s">
        <v>242</v>
      </c>
      <c r="I31" s="790" t="s">
        <v>19</v>
      </c>
      <c r="J31" s="442">
        <v>0.9711871227364185</v>
      </c>
      <c r="K31" s="777">
        <v>1.76</v>
      </c>
      <c r="M31" s="795" t="s">
        <v>18</v>
      </c>
      <c r="N31" s="792">
        <v>0.29947038998555608</v>
      </c>
      <c r="O31" s="440">
        <v>2.0099999999999998</v>
      </c>
      <c r="P31" s="793">
        <v>6</v>
      </c>
    </row>
    <row r="32" spans="1:18" x14ac:dyDescent="0.3">
      <c r="A32" s="561" t="s">
        <v>39</v>
      </c>
      <c r="B32" s="439"/>
      <c r="C32" s="443">
        <v>1.89</v>
      </c>
      <c r="D32" s="441">
        <v>4</v>
      </c>
      <c r="E32" s="437"/>
      <c r="F32" s="1"/>
      <c r="G32" s="1"/>
      <c r="I32" s="794" t="s">
        <v>293</v>
      </c>
      <c r="J32" s="442">
        <v>0.74172265697046347</v>
      </c>
      <c r="K32" s="780">
        <v>1.8</v>
      </c>
      <c r="M32" s="795" t="s">
        <v>33</v>
      </c>
      <c r="N32" s="792">
        <v>0.30243812089577371</v>
      </c>
      <c r="O32" s="440">
        <v>2.08</v>
      </c>
      <c r="P32" s="793">
        <v>5</v>
      </c>
    </row>
    <row r="33" spans="1:18" x14ac:dyDescent="0.25">
      <c r="A33" s="561" t="s">
        <v>51</v>
      </c>
      <c r="B33" s="439"/>
      <c r="C33" s="443">
        <v>1.97</v>
      </c>
      <c r="D33" s="441">
        <v>4</v>
      </c>
      <c r="E33" s="437"/>
      <c r="I33" s="790" t="s">
        <v>73</v>
      </c>
      <c r="J33" s="442"/>
      <c r="K33" s="780">
        <v>1.8</v>
      </c>
      <c r="M33" s="791" t="s">
        <v>304</v>
      </c>
      <c r="N33" s="792">
        <v>0.33946169999999998</v>
      </c>
      <c r="O33" s="440">
        <v>2.13</v>
      </c>
      <c r="P33" s="793">
        <v>5</v>
      </c>
    </row>
    <row r="34" spans="1:18" x14ac:dyDescent="0.25">
      <c r="A34" s="561" t="s">
        <v>28</v>
      </c>
      <c r="B34" s="439"/>
      <c r="C34" s="443">
        <v>1.87</v>
      </c>
      <c r="D34" s="441">
        <v>4</v>
      </c>
      <c r="E34" s="437"/>
      <c r="I34" s="790" t="s">
        <v>40</v>
      </c>
      <c r="J34" s="442"/>
      <c r="K34" s="780">
        <v>1.86</v>
      </c>
      <c r="M34" s="795" t="s">
        <v>35</v>
      </c>
      <c r="N34" s="796">
        <v>0.45588299817184641</v>
      </c>
      <c r="O34" s="440">
        <v>2.23</v>
      </c>
      <c r="P34" s="793">
        <v>3</v>
      </c>
    </row>
    <row r="35" spans="1:18" x14ac:dyDescent="0.25">
      <c r="A35" s="561" t="s">
        <v>54</v>
      </c>
      <c r="B35" s="439"/>
      <c r="C35" s="443">
        <v>1.89</v>
      </c>
      <c r="D35" s="441">
        <v>4</v>
      </c>
      <c r="E35" s="453"/>
      <c r="I35" s="790" t="s">
        <v>305</v>
      </c>
      <c r="J35" s="442"/>
      <c r="K35" s="780">
        <v>1.87</v>
      </c>
      <c r="M35" s="798" t="s">
        <v>47</v>
      </c>
      <c r="N35" s="439">
        <v>0.47299999999999998</v>
      </c>
      <c r="O35" s="440">
        <v>2.27</v>
      </c>
      <c r="P35" s="797">
        <v>3</v>
      </c>
    </row>
    <row r="36" spans="1:18" x14ac:dyDescent="0.25">
      <c r="A36" s="561" t="s">
        <v>40</v>
      </c>
      <c r="B36" s="439"/>
      <c r="C36" s="443">
        <v>1.86</v>
      </c>
      <c r="D36" s="441">
        <v>4</v>
      </c>
      <c r="E36" s="437"/>
      <c r="I36" s="790" t="s">
        <v>56</v>
      </c>
      <c r="J36" s="442">
        <v>0.80909253755763588</v>
      </c>
      <c r="K36" s="780">
        <v>1.88</v>
      </c>
      <c r="M36" s="798" t="s">
        <v>31</v>
      </c>
      <c r="N36" s="439">
        <v>0.49685710294733904</v>
      </c>
      <c r="O36" s="440">
        <v>2.09</v>
      </c>
      <c r="P36" s="797">
        <v>3</v>
      </c>
    </row>
    <row r="37" spans="1:18" x14ac:dyDescent="0.25">
      <c r="A37" s="561" t="s">
        <v>73</v>
      </c>
      <c r="B37" s="439"/>
      <c r="C37" s="443">
        <v>1.8</v>
      </c>
      <c r="D37" s="441">
        <v>4</v>
      </c>
      <c r="E37" s="437"/>
      <c r="I37" s="794" t="s">
        <v>251</v>
      </c>
      <c r="J37" s="442">
        <v>0.66714799999999996</v>
      </c>
      <c r="K37" s="780">
        <v>1.88</v>
      </c>
      <c r="M37" s="791" t="s">
        <v>36</v>
      </c>
      <c r="N37" s="439">
        <v>0.51094739653996757</v>
      </c>
      <c r="O37" s="440">
        <v>2.0499999999999998</v>
      </c>
      <c r="P37" s="797">
        <v>3</v>
      </c>
    </row>
    <row r="38" spans="1:18" x14ac:dyDescent="0.25">
      <c r="A38" s="561" t="s">
        <v>32</v>
      </c>
      <c r="B38" s="439"/>
      <c r="C38" s="444">
        <v>1.7</v>
      </c>
      <c r="D38" s="441">
        <v>3</v>
      </c>
      <c r="E38" s="437"/>
      <c r="I38" s="790" t="s">
        <v>39</v>
      </c>
      <c r="J38" s="442"/>
      <c r="K38" s="780">
        <v>1.89</v>
      </c>
      <c r="M38" s="791" t="s">
        <v>48</v>
      </c>
      <c r="N38" s="792">
        <v>0.55484900000000004</v>
      </c>
      <c r="O38" s="440">
        <v>2.0099999999999998</v>
      </c>
      <c r="P38" s="793">
        <v>3</v>
      </c>
    </row>
    <row r="39" spans="1:18" x14ac:dyDescent="0.25">
      <c r="A39" s="561" t="s">
        <v>66</v>
      </c>
      <c r="B39" s="439"/>
      <c r="C39" s="444">
        <v>1.18</v>
      </c>
      <c r="D39" s="441">
        <v>3</v>
      </c>
      <c r="E39" s="445"/>
      <c r="I39" s="790" t="s">
        <v>54</v>
      </c>
      <c r="J39" s="442"/>
      <c r="K39" s="780">
        <v>1.89</v>
      </c>
      <c r="M39" s="795" t="s">
        <v>20</v>
      </c>
      <c r="N39" s="792">
        <v>0.58855737899794858</v>
      </c>
      <c r="O39" s="440">
        <v>2.27</v>
      </c>
      <c r="P39" s="793">
        <v>3</v>
      </c>
    </row>
    <row r="40" spans="1:18" x14ac:dyDescent="0.25">
      <c r="A40" s="561" t="s">
        <v>24</v>
      </c>
      <c r="B40" s="446">
        <v>0.50205183075568793</v>
      </c>
      <c r="C40" s="444">
        <v>1.48</v>
      </c>
      <c r="D40" s="441">
        <v>3</v>
      </c>
      <c r="E40" s="437"/>
      <c r="I40" s="794" t="s">
        <v>44</v>
      </c>
      <c r="J40" s="442">
        <v>0.39</v>
      </c>
      <c r="K40" s="780">
        <v>1.92</v>
      </c>
      <c r="M40" s="798" t="s">
        <v>55</v>
      </c>
      <c r="N40" s="439">
        <v>0.63147305016684585</v>
      </c>
      <c r="O40" s="440">
        <v>2.13</v>
      </c>
      <c r="P40" s="797">
        <v>2</v>
      </c>
    </row>
    <row r="41" spans="1:18" x14ac:dyDescent="0.25">
      <c r="A41" s="561" t="s">
        <v>64</v>
      </c>
      <c r="B41" s="439"/>
      <c r="C41" s="444">
        <v>1.57</v>
      </c>
      <c r="D41" s="441">
        <v>3</v>
      </c>
      <c r="E41" s="437"/>
      <c r="I41" s="794" t="s">
        <v>18</v>
      </c>
      <c r="J41" s="442">
        <v>0.31424735156442474</v>
      </c>
      <c r="K41" s="780">
        <v>1.93</v>
      </c>
      <c r="M41" s="798" t="s">
        <v>61</v>
      </c>
      <c r="N41" s="439">
        <v>0.63720100000000002</v>
      </c>
      <c r="O41" s="440">
        <v>2.1</v>
      </c>
      <c r="P41" s="797">
        <v>2</v>
      </c>
    </row>
    <row r="42" spans="1:18" x14ac:dyDescent="0.25">
      <c r="A42" s="560" t="s">
        <v>48</v>
      </c>
      <c r="B42" s="439">
        <v>0.55484900000000004</v>
      </c>
      <c r="C42" s="440">
        <v>2.0099999999999998</v>
      </c>
      <c r="D42" s="441">
        <v>3</v>
      </c>
      <c r="E42" s="437"/>
      <c r="I42" s="794" t="s">
        <v>32</v>
      </c>
      <c r="J42" s="447">
        <v>0.42945055638130947</v>
      </c>
      <c r="K42" s="780">
        <v>1.94</v>
      </c>
      <c r="M42" s="812" t="s">
        <v>67</v>
      </c>
      <c r="N42" s="813">
        <v>0.68010400000000004</v>
      </c>
      <c r="O42" s="814">
        <v>2.0499999999999998</v>
      </c>
      <c r="P42" s="815">
        <v>2</v>
      </c>
      <c r="Q42" s="564" t="s">
        <v>541</v>
      </c>
      <c r="R42" s="565">
        <f>AVERAGE(N30:N42)</f>
        <v>0.47567862371684488</v>
      </c>
    </row>
    <row r="43" spans="1:18" x14ac:dyDescent="0.25">
      <c r="A43" s="561" t="s">
        <v>35</v>
      </c>
      <c r="B43" s="446">
        <v>0.45588299817184641</v>
      </c>
      <c r="C43" s="440">
        <v>2.23</v>
      </c>
      <c r="D43" s="441">
        <v>3</v>
      </c>
      <c r="E43" s="437"/>
      <c r="I43" s="794" t="s">
        <v>23</v>
      </c>
      <c r="J43" s="442">
        <v>0.31</v>
      </c>
      <c r="K43" s="781">
        <v>1.94</v>
      </c>
      <c r="M43" s="816"/>
      <c r="N43" s="817"/>
      <c r="O43" s="818"/>
      <c r="P43" s="819"/>
    </row>
    <row r="44" spans="1:18" x14ac:dyDescent="0.25">
      <c r="A44" s="561" t="s">
        <v>20</v>
      </c>
      <c r="B44" s="439">
        <v>0.58855737899794858</v>
      </c>
      <c r="C44" s="440">
        <v>2.27</v>
      </c>
      <c r="D44" s="441">
        <v>3</v>
      </c>
      <c r="E44" s="437"/>
      <c r="I44" s="790" t="s">
        <v>65</v>
      </c>
      <c r="J44" s="442">
        <v>0.66714799999999996</v>
      </c>
      <c r="K44" s="780">
        <v>1.96</v>
      </c>
      <c r="M44" s="816"/>
      <c r="N44" s="817"/>
      <c r="O44" s="818"/>
      <c r="P44" s="819"/>
    </row>
    <row r="45" spans="1:18" x14ac:dyDescent="0.25">
      <c r="A45" s="561" t="s">
        <v>68</v>
      </c>
      <c r="B45" s="439"/>
      <c r="C45" s="444">
        <v>1.23</v>
      </c>
      <c r="D45" s="441">
        <v>3</v>
      </c>
      <c r="E45" s="445"/>
      <c r="I45" s="790" t="s">
        <v>45</v>
      </c>
      <c r="J45" s="442"/>
      <c r="K45" s="780">
        <v>1.97</v>
      </c>
      <c r="M45" s="816"/>
      <c r="N45" s="817"/>
      <c r="O45" s="818"/>
      <c r="P45" s="819"/>
    </row>
    <row r="46" spans="1:18" x14ac:dyDescent="0.25">
      <c r="A46" s="561" t="s">
        <v>70</v>
      </c>
      <c r="B46" s="439"/>
      <c r="C46" s="444">
        <v>1.03</v>
      </c>
      <c r="D46" s="441">
        <v>3</v>
      </c>
      <c r="E46" s="445"/>
      <c r="I46" s="790" t="s">
        <v>29</v>
      </c>
      <c r="J46" s="442"/>
      <c r="K46" s="780">
        <v>1.97</v>
      </c>
      <c r="M46" s="816"/>
      <c r="N46" s="817"/>
      <c r="O46" s="818"/>
      <c r="P46" s="819"/>
    </row>
    <row r="47" spans="1:18" x14ac:dyDescent="0.25">
      <c r="A47" s="561" t="s">
        <v>34</v>
      </c>
      <c r="B47" s="439"/>
      <c r="C47" s="444">
        <v>1.59</v>
      </c>
      <c r="D47" s="441">
        <v>3</v>
      </c>
      <c r="E47" s="445"/>
      <c r="I47" s="790" t="s">
        <v>38</v>
      </c>
      <c r="J47" s="442">
        <v>0.34539304823665018</v>
      </c>
      <c r="K47" s="782">
        <v>1.98</v>
      </c>
      <c r="M47" s="816"/>
      <c r="N47" s="817"/>
      <c r="O47" s="818"/>
      <c r="P47" s="819"/>
    </row>
    <row r="48" spans="1:18" x14ac:dyDescent="0.25">
      <c r="A48" s="560" t="s">
        <v>305</v>
      </c>
      <c r="B48" s="439"/>
      <c r="C48" s="444">
        <v>1.34</v>
      </c>
      <c r="D48" s="441">
        <v>3</v>
      </c>
      <c r="E48" s="445"/>
      <c r="I48" s="790" t="s">
        <v>53</v>
      </c>
      <c r="J48" s="442"/>
      <c r="K48" s="780">
        <v>1.99</v>
      </c>
      <c r="M48" s="816"/>
      <c r="N48" s="817"/>
      <c r="O48" s="818"/>
      <c r="P48" s="819"/>
    </row>
    <row r="49" spans="1:16" x14ac:dyDescent="0.25">
      <c r="A49" s="561" t="s">
        <v>27</v>
      </c>
      <c r="B49" s="439"/>
      <c r="C49" s="444">
        <v>1.25</v>
      </c>
      <c r="D49" s="441">
        <v>3</v>
      </c>
      <c r="E49" s="437"/>
      <c r="I49" s="790" t="s">
        <v>306</v>
      </c>
      <c r="J49" s="442">
        <v>0.42577559999999998</v>
      </c>
      <c r="K49" s="780">
        <v>1.99</v>
      </c>
      <c r="M49" s="816"/>
      <c r="N49" s="817"/>
      <c r="O49" s="818"/>
      <c r="P49" s="819"/>
    </row>
    <row r="50" spans="1:16" x14ac:dyDescent="0.25">
      <c r="A50" s="560" t="s">
        <v>16</v>
      </c>
      <c r="B50" s="439">
        <v>0.31</v>
      </c>
      <c r="C50" s="454">
        <v>1.94</v>
      </c>
      <c r="D50" s="441">
        <v>3</v>
      </c>
      <c r="E50" s="437"/>
      <c r="I50" s="790" t="s">
        <v>15</v>
      </c>
      <c r="J50" s="442"/>
      <c r="K50" s="783">
        <v>2</v>
      </c>
      <c r="M50" s="816"/>
      <c r="N50" s="817"/>
      <c r="O50" s="818"/>
      <c r="P50" s="819"/>
    </row>
    <row r="51" spans="1:16" x14ac:dyDescent="0.25">
      <c r="A51" s="561" t="s">
        <v>60</v>
      </c>
      <c r="B51" s="439"/>
      <c r="C51" s="444">
        <v>1.42</v>
      </c>
      <c r="D51" s="441">
        <v>3</v>
      </c>
      <c r="E51" s="437"/>
      <c r="I51" s="794" t="s">
        <v>26</v>
      </c>
      <c r="J51" s="442">
        <v>0.21357997061370645</v>
      </c>
      <c r="K51" s="783">
        <v>2</v>
      </c>
      <c r="M51" s="816"/>
      <c r="N51" s="817"/>
      <c r="O51" s="818"/>
      <c r="P51" s="819"/>
    </row>
    <row r="52" spans="1:16" x14ac:dyDescent="0.25">
      <c r="A52" s="561" t="s">
        <v>47</v>
      </c>
      <c r="B52" s="439">
        <v>0.47299999999999998</v>
      </c>
      <c r="C52" s="440">
        <v>2.27</v>
      </c>
      <c r="D52" s="441">
        <v>3</v>
      </c>
      <c r="E52" s="437"/>
      <c r="I52" s="790" t="s">
        <v>33</v>
      </c>
      <c r="J52" s="442">
        <v>0.29947038998555608</v>
      </c>
      <c r="K52" s="783">
        <v>2.0099999999999998</v>
      </c>
      <c r="M52" s="816"/>
      <c r="N52" s="817"/>
      <c r="O52" s="818"/>
      <c r="P52" s="819"/>
    </row>
    <row r="53" spans="1:16" x14ac:dyDescent="0.25">
      <c r="A53" s="561" t="s">
        <v>49</v>
      </c>
      <c r="B53" s="439"/>
      <c r="C53" s="444">
        <v>1.23</v>
      </c>
      <c r="D53" s="441">
        <v>3</v>
      </c>
      <c r="E53" s="445"/>
      <c r="I53" s="794" t="s">
        <v>48</v>
      </c>
      <c r="J53" s="442">
        <v>0.55484900000000004</v>
      </c>
      <c r="K53" s="783">
        <v>2.0099999999999998</v>
      </c>
      <c r="M53" s="816"/>
      <c r="N53" s="817"/>
      <c r="O53" s="818"/>
      <c r="P53" s="819"/>
    </row>
    <row r="54" spans="1:16" x14ac:dyDescent="0.25">
      <c r="A54" s="560" t="s">
        <v>57</v>
      </c>
      <c r="B54" s="439"/>
      <c r="C54" s="444">
        <v>1.02</v>
      </c>
      <c r="D54" s="441">
        <v>3</v>
      </c>
      <c r="E54" s="437"/>
      <c r="I54" s="790" t="s">
        <v>61</v>
      </c>
      <c r="J54" s="442"/>
      <c r="K54" s="783">
        <v>2.02</v>
      </c>
      <c r="M54" s="816"/>
      <c r="N54" s="817"/>
      <c r="O54" s="818"/>
      <c r="P54" s="819"/>
    </row>
    <row r="55" spans="1:16" x14ac:dyDescent="0.25">
      <c r="A55" s="561" t="s">
        <v>31</v>
      </c>
      <c r="B55" s="439">
        <v>0.49685710294733904</v>
      </c>
      <c r="C55" s="440">
        <v>2.09</v>
      </c>
      <c r="D55" s="441">
        <v>3</v>
      </c>
      <c r="E55" s="437"/>
      <c r="I55" s="790" t="s">
        <v>71</v>
      </c>
      <c r="J55" s="442"/>
      <c r="K55" s="783">
        <v>2.02</v>
      </c>
      <c r="M55" s="816"/>
      <c r="N55" s="817"/>
      <c r="O55" s="818"/>
      <c r="P55" s="819"/>
    </row>
    <row r="56" spans="1:16" x14ac:dyDescent="0.25">
      <c r="A56" s="561" t="s">
        <v>37</v>
      </c>
      <c r="B56" s="439"/>
      <c r="C56" s="444">
        <v>1.73</v>
      </c>
      <c r="D56" s="441">
        <v>3</v>
      </c>
      <c r="E56" s="437"/>
      <c r="I56" s="790" t="s">
        <v>72</v>
      </c>
      <c r="J56" s="442"/>
      <c r="K56" s="783">
        <v>2.02</v>
      </c>
      <c r="M56" s="816"/>
      <c r="N56" s="817"/>
      <c r="O56" s="818"/>
      <c r="P56" s="819"/>
    </row>
    <row r="57" spans="1:16" x14ac:dyDescent="0.25">
      <c r="A57" s="560" t="s">
        <v>36</v>
      </c>
      <c r="B57" s="439">
        <v>0.51094739653996757</v>
      </c>
      <c r="C57" s="440">
        <v>2.0499999999999998</v>
      </c>
      <c r="D57" s="441">
        <v>3</v>
      </c>
      <c r="E57" s="437"/>
      <c r="I57" s="790" t="s">
        <v>67</v>
      </c>
      <c r="J57" s="442">
        <v>0.68010400000000004</v>
      </c>
      <c r="K57" s="783">
        <v>2.0499999999999998</v>
      </c>
      <c r="M57" s="816"/>
      <c r="N57" s="817"/>
      <c r="O57" s="818"/>
      <c r="P57" s="819"/>
    </row>
    <row r="58" spans="1:16" x14ac:dyDescent="0.25">
      <c r="A58" s="561" t="s">
        <v>61</v>
      </c>
      <c r="B58" s="439">
        <v>0.63720100000000002</v>
      </c>
      <c r="C58" s="440">
        <v>2.1</v>
      </c>
      <c r="D58" s="441">
        <v>2</v>
      </c>
      <c r="E58" s="445"/>
      <c r="I58" s="790" t="s">
        <v>17</v>
      </c>
      <c r="J58" s="442"/>
      <c r="K58" s="783">
        <v>2.0499999999999998</v>
      </c>
      <c r="M58" s="816"/>
      <c r="N58" s="817"/>
      <c r="O58" s="818"/>
      <c r="P58" s="819"/>
    </row>
    <row r="59" spans="1:16" x14ac:dyDescent="0.25">
      <c r="A59" s="560" t="s">
        <v>296</v>
      </c>
      <c r="B59" s="439">
        <v>0.79763274876654788</v>
      </c>
      <c r="C59" s="444">
        <v>1.41</v>
      </c>
      <c r="D59" s="441">
        <v>2</v>
      </c>
      <c r="E59" s="437"/>
      <c r="I59" s="794" t="s">
        <v>36</v>
      </c>
      <c r="J59" s="442">
        <v>0.51094739653996757</v>
      </c>
      <c r="K59" s="783">
        <v>2.0499999999999998</v>
      </c>
      <c r="M59" s="816"/>
      <c r="N59" s="817"/>
      <c r="O59" s="818"/>
      <c r="P59" s="819"/>
    </row>
    <row r="60" spans="1:16" x14ac:dyDescent="0.25">
      <c r="A60" s="560" t="s">
        <v>319</v>
      </c>
      <c r="B60" s="439">
        <v>0.71359688529499854</v>
      </c>
      <c r="C60" s="444">
        <v>1.35</v>
      </c>
      <c r="D60" s="441">
        <v>2</v>
      </c>
      <c r="E60" s="437"/>
      <c r="I60" s="790" t="s">
        <v>46</v>
      </c>
      <c r="J60" s="442"/>
      <c r="K60" s="783">
        <v>2.06</v>
      </c>
      <c r="M60" s="816"/>
      <c r="N60" s="817"/>
      <c r="O60" s="818"/>
      <c r="P60" s="819"/>
    </row>
    <row r="61" spans="1:16" x14ac:dyDescent="0.25">
      <c r="A61" s="560" t="s">
        <v>294</v>
      </c>
      <c r="B61" s="439">
        <v>0.67037305367581446</v>
      </c>
      <c r="C61" s="444">
        <v>1.55</v>
      </c>
      <c r="D61" s="441">
        <v>2</v>
      </c>
      <c r="E61" s="437"/>
      <c r="I61" s="790" t="s">
        <v>13</v>
      </c>
      <c r="J61" s="442">
        <v>0.30243812089577371</v>
      </c>
      <c r="K61" s="783">
        <v>2.08</v>
      </c>
      <c r="M61" s="816"/>
      <c r="N61" s="817"/>
      <c r="O61" s="818"/>
      <c r="P61" s="819"/>
    </row>
    <row r="62" spans="1:16" x14ac:dyDescent="0.25">
      <c r="A62" s="560" t="s">
        <v>21</v>
      </c>
      <c r="B62" s="439">
        <v>0.65880011373329539</v>
      </c>
      <c r="C62" s="444">
        <v>1.68</v>
      </c>
      <c r="D62" s="441">
        <v>2</v>
      </c>
      <c r="E62" s="437"/>
      <c r="I62" s="790" t="s">
        <v>69</v>
      </c>
      <c r="J62" s="442"/>
      <c r="K62" s="783">
        <v>2.09</v>
      </c>
      <c r="M62" s="816"/>
      <c r="N62" s="817"/>
      <c r="O62" s="818"/>
      <c r="P62" s="819"/>
    </row>
    <row r="63" spans="1:16" x14ac:dyDescent="0.25">
      <c r="A63" s="560" t="s">
        <v>292</v>
      </c>
      <c r="B63" s="439">
        <v>0.752177134972147</v>
      </c>
      <c r="C63" s="444">
        <v>1.53</v>
      </c>
      <c r="D63" s="441">
        <v>2</v>
      </c>
      <c r="E63" s="437"/>
      <c r="I63" s="790" t="s">
        <v>31</v>
      </c>
      <c r="J63" s="442">
        <v>0.49685710294733904</v>
      </c>
      <c r="K63" s="783">
        <v>2.09</v>
      </c>
      <c r="M63" s="816"/>
      <c r="N63" s="817"/>
      <c r="O63" s="818"/>
      <c r="P63" s="819"/>
    </row>
    <row r="64" spans="1:16" x14ac:dyDescent="0.25">
      <c r="A64" s="561" t="s">
        <v>30</v>
      </c>
      <c r="B64" s="439">
        <v>0.79969800000000002</v>
      </c>
      <c r="C64" s="449">
        <v>1.28</v>
      </c>
      <c r="D64" s="441">
        <v>2</v>
      </c>
      <c r="E64" s="437"/>
      <c r="I64" s="790" t="s">
        <v>41</v>
      </c>
      <c r="J64" s="442"/>
      <c r="K64" s="783">
        <v>2.1</v>
      </c>
      <c r="M64" s="816"/>
      <c r="N64" s="817"/>
      <c r="O64" s="818"/>
      <c r="P64" s="819"/>
    </row>
    <row r="65" spans="1:16" x14ac:dyDescent="0.25">
      <c r="A65" s="561" t="s">
        <v>67</v>
      </c>
      <c r="B65" s="439">
        <v>0.68010400000000004</v>
      </c>
      <c r="C65" s="440">
        <v>2.0499999999999998</v>
      </c>
      <c r="D65" s="441">
        <v>2</v>
      </c>
      <c r="E65" s="437"/>
      <c r="I65" s="790" t="s">
        <v>296</v>
      </c>
      <c r="J65" s="442"/>
      <c r="K65" s="783">
        <v>2.12</v>
      </c>
      <c r="M65" s="816"/>
      <c r="N65" s="817"/>
      <c r="O65" s="818"/>
      <c r="P65" s="819"/>
    </row>
    <row r="66" spans="1:16" x14ac:dyDescent="0.25">
      <c r="A66" s="560" t="s">
        <v>74</v>
      </c>
      <c r="B66" s="439">
        <v>0.67</v>
      </c>
      <c r="C66" s="444">
        <v>1.1299999999999999</v>
      </c>
      <c r="D66" s="441">
        <v>2</v>
      </c>
      <c r="E66" s="437"/>
      <c r="I66" s="790" t="s">
        <v>62</v>
      </c>
      <c r="J66" s="442"/>
      <c r="K66" s="783">
        <v>2.12</v>
      </c>
      <c r="M66" s="816"/>
      <c r="N66" s="817"/>
      <c r="O66" s="818"/>
      <c r="P66" s="819"/>
    </row>
    <row r="67" spans="1:16" x14ac:dyDescent="0.25">
      <c r="A67" s="560" t="s">
        <v>293</v>
      </c>
      <c r="B67" s="439">
        <v>0.74172265697046347</v>
      </c>
      <c r="C67" s="443">
        <v>1.8</v>
      </c>
      <c r="D67" s="441">
        <v>2</v>
      </c>
      <c r="E67" s="437"/>
      <c r="I67" s="794" t="s">
        <v>304</v>
      </c>
      <c r="J67" s="450">
        <v>0.33946169999999998</v>
      </c>
      <c r="K67" s="783">
        <v>2.13</v>
      </c>
      <c r="M67" s="816"/>
      <c r="N67" s="817"/>
      <c r="O67" s="818"/>
      <c r="P67" s="819"/>
    </row>
    <row r="68" spans="1:16" x14ac:dyDescent="0.25">
      <c r="A68" s="561" t="s">
        <v>55</v>
      </c>
      <c r="B68" s="439">
        <v>0.63147305016684585</v>
      </c>
      <c r="C68" s="440">
        <v>2.13</v>
      </c>
      <c r="D68" s="441">
        <v>2</v>
      </c>
      <c r="E68" s="445"/>
      <c r="I68" s="790" t="s">
        <v>55</v>
      </c>
      <c r="J68" s="442">
        <v>0.63147305016684585</v>
      </c>
      <c r="K68" s="783">
        <v>2.13</v>
      </c>
      <c r="M68" s="816"/>
      <c r="N68" s="817"/>
      <c r="O68" s="818"/>
      <c r="P68" s="819"/>
    </row>
    <row r="69" spans="1:16" x14ac:dyDescent="0.25">
      <c r="A69" s="561" t="s">
        <v>59</v>
      </c>
      <c r="B69" s="446">
        <v>0.65549999999999997</v>
      </c>
      <c r="C69" s="443">
        <v>1.82</v>
      </c>
      <c r="D69" s="441">
        <v>2</v>
      </c>
      <c r="E69" s="437"/>
      <c r="I69" s="790" t="s">
        <v>30</v>
      </c>
      <c r="J69" s="442"/>
      <c r="K69" s="783">
        <v>2.16</v>
      </c>
      <c r="M69" s="820"/>
      <c r="N69" s="817"/>
      <c r="O69" s="818"/>
      <c r="P69" s="819"/>
    </row>
    <row r="70" spans="1:16" x14ac:dyDescent="0.25">
      <c r="A70" s="561" t="s">
        <v>65</v>
      </c>
      <c r="B70" s="439">
        <v>0.66714799999999996</v>
      </c>
      <c r="C70" s="443">
        <v>1.96</v>
      </c>
      <c r="D70" s="441">
        <v>2</v>
      </c>
      <c r="E70" s="437"/>
      <c r="I70" s="790" t="s">
        <v>58</v>
      </c>
      <c r="J70" s="442"/>
      <c r="K70" s="783">
        <v>2.2200000000000002</v>
      </c>
      <c r="M70" s="816"/>
      <c r="N70" s="817"/>
      <c r="O70" s="818"/>
      <c r="P70" s="819"/>
    </row>
    <row r="71" spans="1:16" x14ac:dyDescent="0.25">
      <c r="A71" s="560" t="s">
        <v>251</v>
      </c>
      <c r="B71" s="439">
        <v>0.66714799999999996</v>
      </c>
      <c r="C71" s="807">
        <v>1.88</v>
      </c>
      <c r="D71" s="441">
        <v>2</v>
      </c>
      <c r="E71" s="437"/>
      <c r="I71" s="790" t="s">
        <v>35</v>
      </c>
      <c r="J71" s="447">
        <v>0.45588299817184641</v>
      </c>
      <c r="K71" s="783">
        <v>2.23</v>
      </c>
      <c r="M71" s="816"/>
      <c r="N71" s="817"/>
      <c r="O71" s="818"/>
      <c r="P71" s="819"/>
    </row>
    <row r="72" spans="1:16" x14ac:dyDescent="0.25">
      <c r="A72" s="560" t="s">
        <v>25</v>
      </c>
      <c r="B72" s="439">
        <v>0.81</v>
      </c>
      <c r="C72" s="444">
        <v>1.21</v>
      </c>
      <c r="D72" s="441">
        <v>1</v>
      </c>
      <c r="E72" s="445"/>
      <c r="I72" s="790" t="s">
        <v>42</v>
      </c>
      <c r="J72" s="442"/>
      <c r="K72" s="783">
        <v>2.25</v>
      </c>
      <c r="M72" s="816"/>
      <c r="N72" s="817"/>
      <c r="O72" s="818"/>
      <c r="P72" s="819"/>
    </row>
    <row r="73" spans="1:16" x14ac:dyDescent="0.25">
      <c r="A73" s="560" t="s">
        <v>14</v>
      </c>
      <c r="B73" s="439">
        <v>0.8374877092617895</v>
      </c>
      <c r="C73" s="449">
        <v>1.54</v>
      </c>
      <c r="D73" s="441">
        <v>1</v>
      </c>
      <c r="E73" s="437"/>
      <c r="I73" s="790" t="s">
        <v>20</v>
      </c>
      <c r="J73" s="442">
        <v>0.58855737899794858</v>
      </c>
      <c r="K73" s="783">
        <v>2.27</v>
      </c>
      <c r="M73" s="820"/>
      <c r="N73" s="817"/>
      <c r="O73" s="818"/>
      <c r="P73" s="819"/>
    </row>
    <row r="74" spans="1:16" ht="19.5" thickBot="1" x14ac:dyDescent="0.3">
      <c r="A74" s="560" t="s">
        <v>50</v>
      </c>
      <c r="B74" s="439">
        <v>0.87942900000000002</v>
      </c>
      <c r="C74" s="444">
        <v>1.19</v>
      </c>
      <c r="D74" s="441">
        <v>1</v>
      </c>
      <c r="E74" s="437"/>
      <c r="I74" s="821" t="s">
        <v>47</v>
      </c>
      <c r="J74" s="455">
        <v>0.47299999999999998</v>
      </c>
      <c r="K74" s="784">
        <v>2.27</v>
      </c>
      <c r="M74" s="816"/>
      <c r="N74" s="817"/>
      <c r="O74" s="818"/>
      <c r="P74" s="819"/>
    </row>
    <row r="75" spans="1:16" x14ac:dyDescent="0.25">
      <c r="A75" s="561" t="s">
        <v>19</v>
      </c>
      <c r="B75" s="439">
        <v>0.9711871227364185</v>
      </c>
      <c r="C75" s="444">
        <v>1.76</v>
      </c>
      <c r="D75" s="441">
        <v>1</v>
      </c>
      <c r="E75" s="437"/>
      <c r="M75" s="424"/>
      <c r="N75" s="424"/>
      <c r="O75" s="424"/>
      <c r="P75" s="424"/>
    </row>
    <row r="76" spans="1:16" x14ac:dyDescent="0.25">
      <c r="A76" s="561" t="s">
        <v>56</v>
      </c>
      <c r="B76" s="439">
        <v>0.80909253755763588</v>
      </c>
      <c r="C76" s="443">
        <v>1.88</v>
      </c>
      <c r="D76" s="441">
        <v>1</v>
      </c>
      <c r="E76" s="437"/>
      <c r="M76" s="424"/>
      <c r="N76" s="424"/>
      <c r="O76" s="424"/>
      <c r="P76" s="424"/>
    </row>
    <row r="77" spans="1:16" ht="19.5" thickBot="1" x14ac:dyDescent="0.3">
      <c r="A77" s="1005" t="s">
        <v>29</v>
      </c>
      <c r="B77" s="553">
        <v>0.81</v>
      </c>
      <c r="C77" s="800">
        <v>1.56</v>
      </c>
      <c r="D77" s="554">
        <v>1</v>
      </c>
      <c r="E77" s="437"/>
    </row>
    <row r="78" spans="1:16" x14ac:dyDescent="0.25">
      <c r="D78" s="209"/>
    </row>
    <row r="79" spans="1:16" x14ac:dyDescent="0.25">
      <c r="D79" s="209"/>
    </row>
  </sheetData>
  <sortState ref="A7:D77">
    <sortCondition descending="1" ref="D7:D77"/>
  </sortState>
  <pageMargins left="0.7" right="0.7" top="0.75" bottom="0.75" header="0.3" footer="0.3"/>
  <pageSetup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Overview</vt:lpstr>
      <vt:lpstr>Species</vt:lpstr>
      <vt:lpstr>Commercial</vt:lpstr>
      <vt:lpstr>Recreational</vt:lpstr>
      <vt:lpstr>Tribal</vt:lpstr>
      <vt:lpstr>Const Demand</vt:lpstr>
      <vt:lpstr>Rebuilding</vt:lpstr>
      <vt:lpstr>Non-catch Val</vt:lpstr>
      <vt:lpstr>Abundance</vt:lpstr>
      <vt:lpstr>Fishing mortality</vt:lpstr>
      <vt:lpstr>New info</vt:lpstr>
      <vt:lpstr>Assess Freq</vt:lpstr>
      <vt:lpstr>Trends</vt:lpstr>
      <vt:lpstr>Factor Summary</vt:lpstr>
      <vt:lpstr>Comm vs Rec</vt:lpstr>
      <vt:lpstr>Alt Weighting</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dc:creator>
  <cp:lastModifiedBy>John DeVore</cp:lastModifiedBy>
  <cp:lastPrinted>2016-05-27T03:18:16Z</cp:lastPrinted>
  <dcterms:created xsi:type="dcterms:W3CDTF">2016-02-28T22:16:21Z</dcterms:created>
  <dcterms:modified xsi:type="dcterms:W3CDTF">2016-05-27T16:37:38Z</dcterms:modified>
</cp:coreProperties>
</file>